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fileSharing readOnlyRecommended="1"/>
  <workbookPr/>
  <workbookProtection lockStructure="1" lockWindows="0"/>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Water Fund" sheetId="1" state="visible" r:id="rId1"/>
    <sheet xmlns:r="http://schemas.openxmlformats.org/officeDocument/2006/relationships" name="Wastewater Fund" sheetId="2" state="visible" r:id="rId2"/>
    <sheet xmlns:r="http://schemas.openxmlformats.org/officeDocument/2006/relationships" name="Fire Fund" sheetId="3" state="visible" r:id="rId3"/>
    <sheet xmlns:r="http://schemas.openxmlformats.org/officeDocument/2006/relationships" name="Amendment Log" sheetId="4" state="visible" r:id="rId4"/>
    <sheet xmlns:r="http://schemas.openxmlformats.org/officeDocument/2006/relationships" name="Assumptions" sheetId="5" state="visible" r:id="rId5"/>
    <sheet xmlns:r="http://schemas.openxmlformats.org/officeDocument/2006/relationships" name="Redline vs Preliminary" sheetId="6" state="visible" r:id="rId6"/>
  </sheets>
  <definedNames>
    <definedName name="_xlnm.Print_Titles" localSheetId="0">'Water Fund'!$1:$5</definedName>
    <definedName name="_xlnm.Print_Area" localSheetId="0">'Water Fund'!$A$1:$L$110</definedName>
    <definedName name="_xlnm.Print_Titles" localSheetId="1">'Wastewater Fund'!$1:$5</definedName>
    <definedName name="_xlnm.Print_Area" localSheetId="1">'Wastewater Fund'!$A$1:$L$120</definedName>
    <definedName name="_xlnm.Print_Titles" localSheetId="2">'Fire Fund'!$1:$5</definedName>
    <definedName name="_xlnm.Print_Area" localSheetId="2">'Fire Fund'!$A$1:$L$89</definedName>
    <definedName name="_xlnm.Print_Titles" localSheetId="3">'Amendment Log'!$1:$5</definedName>
    <definedName name="_xlnm.Print_Area" localSheetId="3">'Amendment Log'!$A$1:$L$7</definedName>
    <definedName name="_xlnm.Print_Titles" localSheetId="4">'Assumptions'!$1:$5</definedName>
    <definedName name="_xlnm.Print_Area" localSheetId="4">'Assumptions'!$A$1:$C$198</definedName>
    <definedName name="_xlnm.Print_Titles" localSheetId="5">'Redline vs Preliminary'!$1:$5</definedName>
    <definedName name="_xlnm.Print_Area" localSheetId="5">'Redline vs Preliminary'!$A$1:$H$62</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_(\$* #,##0_);_(\$* \(#,##0\);_(\$* \-_);_(@_)"/>
  </numFmts>
  <fonts count="31">
    <font>
      <name val="Calibri"/>
      <charset val="1"/>
      <family val="2"/>
      <color theme="1"/>
      <sz val="11"/>
    </font>
    <font>
      <name val="Arial"/>
      <family val="0"/>
      <sz val="10"/>
    </font>
    <font>
      <name val="Arial"/>
      <family val="0"/>
      <sz val="10"/>
    </font>
    <font>
      <name val="Arial"/>
      <family val="0"/>
      <sz val="10"/>
    </font>
    <font>
      <name val="Calibri"/>
      <charset val="1"/>
      <family val="0"/>
      <b val="1"/>
      <color rgb="FFFFFFFF"/>
      <sz val="13"/>
    </font>
    <font>
      <name val="Calibri"/>
      <charset val="1"/>
      <family val="0"/>
      <color rgb="FF444444"/>
      <sz val="8"/>
    </font>
    <font>
      <name val="Calibri"/>
      <charset val="1"/>
      <family val="0"/>
      <b val="1"/>
      <color rgb="FFFFFFFF"/>
      <sz val="9"/>
    </font>
    <font>
      <name val="Calibri"/>
      <charset val="1"/>
      <family val="0"/>
      <color rgb="FF000000"/>
      <sz val="9"/>
    </font>
    <font>
      <name val="Calibri"/>
      <charset val="1"/>
      <family val="0"/>
      <b val="1"/>
      <color rgb="FF000000"/>
      <sz val="9"/>
    </font>
    <font>
      <name val="Calibri"/>
      <charset val="1"/>
      <family val="0"/>
      <i val="1"/>
      <color rgb="FF444444"/>
      <sz val="8"/>
    </font>
    <font>
      <name val="Calibri"/>
      <charset val="1"/>
      <family val="0"/>
      <color rgb="FF9C5700"/>
      <sz val="9"/>
    </font>
    <font>
      <name val="Calibri"/>
      <charset val="1"/>
      <family val="0"/>
      <b val="1"/>
      <sz val="9"/>
    </font>
    <font>
      <name val="Calibri"/>
      <charset val="1"/>
      <family val="0"/>
      <i val="1"/>
      <color rgb="FF000000"/>
      <sz val="9"/>
    </font>
    <font>
      <name val="Calibri"/>
      <charset val="1"/>
      <family val="0"/>
      <sz val="9"/>
    </font>
    <font>
      <name val="Calibri"/>
      <charset val="1"/>
      <family val="0"/>
      <color rgb="FF0000FF"/>
      <sz val="9"/>
    </font>
    <font>
      <name val="Calibri"/>
      <charset val="1"/>
      <family val="0"/>
      <i val="1"/>
      <sz val="9"/>
    </font>
    <font>
      <name val="Calibri"/>
      <charset val="1"/>
      <family val="0"/>
      <b val="1"/>
      <color rgb="FFFFFFFF"/>
      <sz val="10"/>
    </font>
    <font>
      <name val="Calibri"/>
      <charset val="1"/>
      <family val="0"/>
      <i val="1"/>
      <color rgb="FF555555"/>
      <sz val="8"/>
    </font>
    <font>
      <name val="Calibri"/>
      <charset val="1"/>
      <family val="0"/>
      <b val="1"/>
      <color rgb="FF9C0006"/>
      <sz val="9"/>
    </font>
    <font>
      <name val="Calibri"/>
      <charset val="1"/>
      <family val="0"/>
      <i val="1"/>
      <sz val="8"/>
    </font>
    <font>
      <name val="Calibri"/>
      <charset val="1"/>
      <family val="0"/>
      <b val="1"/>
      <color rgb="FF1E6B1E"/>
      <sz val="9"/>
    </font>
    <font>
      <name val="Calibri"/>
      <b val="1"/>
      <color rgb="FFFFFFFF"/>
      <sz val="9"/>
    </font>
    <font>
      <name val="Calibri"/>
      <sz val="9"/>
    </font>
    <font>
      <name val="Calibri"/>
      <b val="1"/>
      <sz val="9"/>
    </font>
    <font>
      <b val="1"/>
      <color rgb="FFFFFFFF"/>
      <sz val="13"/>
    </font>
    <font>
      <color rgb="FF444444"/>
      <sz val="8"/>
    </font>
    <font>
      <b val="1"/>
      <color rgb="FFFFFFFF"/>
      <sz val="10"/>
    </font>
    <font>
      <b val="1"/>
      <sz val="9"/>
    </font>
    <font>
      <sz val="9"/>
    </font>
    <font>
      <i val="1"/>
      <color rgb="FF444444"/>
      <sz val="8"/>
    </font>
    <font>
      <i val="1"/>
      <sz val="9"/>
    </font>
  </fonts>
  <fills count="20">
    <fill>
      <patternFill/>
    </fill>
    <fill>
      <patternFill patternType="gray125"/>
    </fill>
    <fill>
      <patternFill patternType="solid">
        <fgColor rgb="FF1F4E79"/>
        <bgColor rgb="FF003366"/>
      </patternFill>
    </fill>
    <fill>
      <patternFill patternType="solid">
        <fgColor rgb="FFEFEFEF"/>
        <bgColor rgb="FFFCEFD6"/>
      </patternFill>
    </fill>
    <fill>
      <patternFill patternType="solid">
        <fgColor rgb="FFC00000"/>
        <bgColor rgb="FF9C0006"/>
      </patternFill>
    </fill>
    <fill>
      <patternFill patternType="solid">
        <fgColor rgb="FFD9E6F2"/>
        <bgColor rgb="FFD9E9D3"/>
      </patternFill>
    </fill>
    <fill>
      <patternFill patternType="solid">
        <fgColor rgb="FF2D6A27"/>
        <bgColor rgb="FF1E6B1E"/>
      </patternFill>
    </fill>
    <fill>
      <patternFill patternType="solid">
        <fgColor rgb="FFFCEFD6"/>
        <bgColor rgb="FFEFEFEF"/>
      </patternFill>
    </fill>
    <fill>
      <patternFill patternType="solid">
        <fgColor rgb="FFD9E9D3"/>
        <bgColor rgb="FFD9E6F2"/>
      </patternFill>
    </fill>
    <fill>
      <patternFill patternType="solid">
        <fgColor rgb="FFD9534F"/>
        <bgColor rgb="FF9C5700"/>
      </patternFill>
    </fill>
    <fill>
      <patternFill patternType="solid">
        <fgColor rgb="FFF7D9D9"/>
        <bgColor rgb="FFFCEFD6"/>
      </patternFill>
    </fill>
    <fill>
      <patternFill patternType="solid">
        <fgColor rgb="FFFFFF00"/>
        <bgColor rgb="FFFFFF00"/>
      </patternFill>
    </fill>
    <fill>
      <patternFill patternType="solid">
        <fgColor rgb="FF1F4E79"/>
      </patternFill>
    </fill>
    <fill>
      <patternFill patternType="solid">
        <fgColor rgb="FFD9E6F2"/>
      </patternFill>
    </fill>
    <fill>
      <patternFill patternType="solid">
        <fgColor rgb="FF8B2635"/>
      </patternFill>
    </fill>
    <fill>
      <patternFill patternType="solid">
        <fgColor rgb="FFE8ECF1"/>
      </patternFill>
    </fill>
    <fill>
      <patternFill patternType="solid">
        <fgColor rgb="FFF7F9FC"/>
      </patternFill>
    </fill>
    <fill>
      <patternFill patternType="solid">
        <fgColor rgb="FF3E4C59"/>
      </patternFill>
    </fill>
    <fill>
      <patternFill patternType="solid">
        <fgColor rgb="FFF7D9D9"/>
        <bgColor rgb="FFF7D9D9"/>
      </patternFill>
    </fill>
    <fill>
      <patternFill patternType="solid">
        <fgColor rgb="FFFCE8D9"/>
      </patternFill>
    </fill>
  </fills>
  <borders count="12">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diagonal/>
    </border>
    <border>
      <left/>
      <right style="thin">
        <color rgb="FFBFBFBF"/>
      </right>
      <top style="thin">
        <color rgb="FFBFBFBF"/>
      </top>
      <bottom/>
      <diagonal/>
    </border>
    <border>
      <top style="thin"/>
    </border>
    <border>
      <left style="thin">
        <color rgb="FFBFC7D1"/>
      </left>
      <right style="thin">
        <color rgb="FFBFC7D1"/>
      </right>
      <top style="thin">
        <color rgb="FFBFC7D1"/>
      </top>
      <bottom style="thin">
        <color rgb="FFBFC7D1"/>
      </bottom>
    </border>
    <border>
      <left/>
      <right/>
      <top style="thin">
        <color rgb="FFBFC7D1"/>
      </top>
      <bottom/>
      <diagonal/>
    </border>
    <border>
      <left/>
      <right style="thin">
        <color rgb="FFBFC7D1"/>
      </right>
      <top style="thin">
        <color rgb="FFBFC7D1"/>
      </top>
      <bottom/>
      <diagonal/>
    </border>
    <border>
      <left/>
      <right/>
      <top style="thin">
        <color rgb="FFBFC7D1"/>
      </top>
      <bottom style="thin">
        <color rgb="FFBFC7D1"/>
      </bottom>
      <diagonal/>
    </border>
    <border>
      <left/>
      <right style="thin">
        <color rgb="FFBFC7D1"/>
      </right>
      <top style="thin">
        <color rgb="FFBFC7D1"/>
      </top>
      <bottom style="thin">
        <color rgb="FFBFC7D1"/>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14">
    <xf numFmtId="0" fontId="0" fillId="0" borderId="0" applyAlignment="1" pivotButton="0" quotePrefix="0" xfId="0">
      <alignment horizontal="general" vertical="bottom"/>
    </xf>
    <xf numFmtId="0" fontId="4" fillId="2" borderId="0" applyAlignment="1" pivotButton="0" quotePrefix="0" xfId="0">
      <alignment horizontal="left" vertical="center" wrapText="1"/>
    </xf>
    <xf numFmtId="0" fontId="5" fillId="0" borderId="0" applyAlignment="1" pivotButton="0" quotePrefix="0" xfId="0">
      <alignment horizontal="left" vertical="center" wrapText="1"/>
    </xf>
    <xf numFmtId="0" fontId="6" fillId="2" borderId="1" applyAlignment="1" pivotButton="0" quotePrefix="0" xfId="0">
      <alignment horizontal="left" vertical="center"/>
    </xf>
    <xf numFmtId="0" fontId="6" fillId="2" borderId="1" applyAlignment="1" pivotButton="0" quotePrefix="0" xfId="0">
      <alignment horizontal="center" vertical="center" wrapText="1"/>
    </xf>
    <xf numFmtId="0" fontId="7" fillId="0" borderId="1" applyAlignment="1" pivotButton="0" quotePrefix="0" xfId="0">
      <alignment horizontal="center" vertical="top"/>
    </xf>
    <xf numFmtId="0" fontId="7" fillId="0" borderId="1" applyAlignment="1" pivotButton="0" quotePrefix="0" xfId="0">
      <alignment horizontal="left" vertical="top" wrapText="1"/>
    </xf>
    <xf numFmtId="0" fontId="8" fillId="0" borderId="1" applyAlignment="1" pivotButton="0" quotePrefix="0" xfId="0">
      <alignment horizontal="left" vertical="top" wrapText="1"/>
    </xf>
    <xf numFmtId="164" fontId="7" fillId="0" borderId="1" applyAlignment="1" pivotButton="0" quotePrefix="0" xfId="0">
      <alignment horizontal="right" vertical="top"/>
    </xf>
    <xf numFmtId="164" fontId="8" fillId="0" borderId="1" applyAlignment="1" pivotButton="0" quotePrefix="0" xfId="0">
      <alignment horizontal="right" vertical="top"/>
    </xf>
    <xf numFmtId="0" fontId="7" fillId="3" borderId="1" applyAlignment="1" pivotButton="0" quotePrefix="0" xfId="0">
      <alignment horizontal="general" vertical="center"/>
    </xf>
    <xf numFmtId="0" fontId="8" fillId="3" borderId="1" applyAlignment="1" pivotButton="0" quotePrefix="0" xfId="0">
      <alignment horizontal="left" vertical="center"/>
    </xf>
    <xf numFmtId="164" fontId="7" fillId="3" borderId="1" applyAlignment="1" pivotButton="0" quotePrefix="0" xfId="0">
      <alignment horizontal="general" vertical="center"/>
    </xf>
    <xf numFmtId="164" fontId="8" fillId="3" borderId="1" applyAlignment="1" pivotButton="0" quotePrefix="0" xfId="0">
      <alignment horizontal="right" vertical="center"/>
    </xf>
    <xf numFmtId="0" fontId="8" fillId="3" borderId="1" applyAlignment="1" pivotButton="0" quotePrefix="0" xfId="0">
      <alignment horizontal="left" vertical="center" wrapText="1"/>
    </xf>
    <xf numFmtId="0" fontId="6" fillId="4" borderId="1" applyAlignment="1" pivotButton="0" quotePrefix="0" xfId="0">
      <alignment horizontal="left" vertical="center"/>
    </xf>
    <xf numFmtId="164" fontId="7" fillId="0" borderId="1" applyAlignment="1" pivotButton="0" quotePrefix="0" xfId="0">
      <alignment horizontal="center" vertical="top"/>
    </xf>
    <xf numFmtId="0" fontId="9" fillId="0" borderId="0" applyAlignment="1" pivotButton="0" quotePrefix="0" xfId="0">
      <alignment horizontal="left" vertical="center" wrapText="1" indent="1"/>
    </xf>
    <xf numFmtId="0" fontId="6" fillId="2" borderId="1" applyAlignment="1" pivotButton="0" quotePrefix="0" xfId="0">
      <alignment horizontal="center" vertical="center"/>
    </xf>
    <xf numFmtId="0" fontId="6" fillId="2" borderId="1" applyAlignment="1" pivotButton="0" quotePrefix="0" xfId="0">
      <alignment horizontal="right" vertical="center"/>
    </xf>
    <xf numFmtId="0" fontId="6" fillId="2" borderId="1" applyAlignment="1" pivotButton="0" quotePrefix="0" xfId="0">
      <alignment horizontal="left" vertical="center" wrapText="1"/>
    </xf>
    <xf numFmtId="0" fontId="7" fillId="0" borderId="1" applyAlignment="1" pivotButton="0" quotePrefix="0" xfId="0">
      <alignment horizontal="center" vertical="center"/>
    </xf>
    <xf numFmtId="0" fontId="7" fillId="0" borderId="1" applyAlignment="1" pivotButton="0" quotePrefix="0" xfId="0">
      <alignment horizontal="left" vertical="center"/>
    </xf>
    <xf numFmtId="164" fontId="7" fillId="0" borderId="1" applyAlignment="1" pivotButton="0" quotePrefix="0" xfId="0">
      <alignment horizontal="right" vertical="center"/>
    </xf>
    <xf numFmtId="0" fontId="10" fillId="0" borderId="1" applyAlignment="1" pivotButton="0" quotePrefix="0" xfId="0">
      <alignment horizontal="center" vertical="center"/>
    </xf>
    <xf numFmtId="0" fontId="10" fillId="0" borderId="1" applyAlignment="1" pivotButton="0" quotePrefix="0" xfId="0">
      <alignment horizontal="left" vertical="center" wrapText="1"/>
    </xf>
    <xf numFmtId="0" fontId="7" fillId="0" borderId="1" applyAlignment="1" pivotButton="0" quotePrefix="0" xfId="0">
      <alignment horizontal="right" vertical="center"/>
    </xf>
    <xf numFmtId="0" fontId="7" fillId="0" borderId="1" applyAlignment="1" pivotButton="0" quotePrefix="0" xfId="0">
      <alignment horizontal="left" vertical="center" wrapText="1"/>
    </xf>
    <xf numFmtId="0" fontId="10" fillId="0" borderId="1" applyAlignment="1" pivotButton="0" quotePrefix="0" xfId="0">
      <alignment horizontal="left" vertical="center"/>
    </xf>
    <xf numFmtId="0" fontId="11" fillId="3" borderId="1" applyAlignment="1" pivotButton="0" quotePrefix="0" xfId="0">
      <alignment horizontal="center" vertical="center"/>
    </xf>
    <xf numFmtId="0" fontId="11" fillId="3" borderId="1" applyAlignment="1" pivotButton="0" quotePrefix="0" xfId="0">
      <alignment horizontal="left" vertical="center"/>
    </xf>
    <xf numFmtId="164" fontId="11" fillId="3" borderId="1" applyAlignment="1" pivotButton="0" quotePrefix="0" xfId="0">
      <alignment horizontal="right" vertical="center"/>
    </xf>
    <xf numFmtId="0" fontId="11" fillId="3" borderId="1" applyAlignment="1" pivotButton="0" quotePrefix="0" xfId="0">
      <alignment horizontal="left" vertical="center" wrapText="1"/>
    </xf>
    <xf numFmtId="164" fontId="10" fillId="0" borderId="1" applyAlignment="1" pivotButton="0" quotePrefix="0" xfId="0">
      <alignment horizontal="right" vertical="center"/>
    </xf>
    <xf numFmtId="0" fontId="12" fillId="0" borderId="1" applyAlignment="1" pivotButton="0" quotePrefix="0" xfId="0">
      <alignment horizontal="center" vertical="center"/>
    </xf>
    <xf numFmtId="0" fontId="12" fillId="0" borderId="1" applyAlignment="1" pivotButton="0" quotePrefix="0" xfId="0">
      <alignment horizontal="left" vertical="center"/>
    </xf>
    <xf numFmtId="164" fontId="12" fillId="0" borderId="1" applyAlignment="1" pivotButton="0" quotePrefix="0" xfId="0">
      <alignment horizontal="right" vertical="center"/>
    </xf>
    <xf numFmtId="0" fontId="12" fillId="0" borderId="1" applyAlignment="1" pivotButton="0" quotePrefix="0" xfId="0">
      <alignment horizontal="left" vertical="top" wrapText="1"/>
    </xf>
    <xf numFmtId="0" fontId="11" fillId="3" borderId="1" applyAlignment="1" pivotButton="0" quotePrefix="0" xfId="0">
      <alignment horizontal="left" vertical="top" wrapText="1"/>
    </xf>
    <xf numFmtId="0" fontId="0" fillId="0" borderId="2" applyAlignment="1" pivotButton="0" quotePrefix="0" xfId="0">
      <alignment horizontal="general" vertical="bottom"/>
    </xf>
    <xf numFmtId="0" fontId="0" fillId="0" borderId="3" applyAlignment="1" pivotButton="0" quotePrefix="0" xfId="0">
      <alignment horizontal="general" vertical="bottom"/>
    </xf>
    <xf numFmtId="0" fontId="11" fillId="5" borderId="1" applyAlignment="1" pivotButton="0" quotePrefix="0" xfId="0">
      <alignment horizontal="center" vertical="center"/>
    </xf>
    <xf numFmtId="0" fontId="11" fillId="5" borderId="1" applyAlignment="1" pivotButton="0" quotePrefix="0" xfId="0">
      <alignment horizontal="left" vertical="center"/>
    </xf>
    <xf numFmtId="164" fontId="11" fillId="5" borderId="1" applyAlignment="1" pivotButton="0" quotePrefix="0" xfId="0">
      <alignment horizontal="right" vertical="center"/>
    </xf>
    <xf numFmtId="0" fontId="11" fillId="5" borderId="1" applyAlignment="1" pivotButton="0" quotePrefix="0" xfId="0">
      <alignment horizontal="left" vertical="center" wrapText="1"/>
    </xf>
    <xf numFmtId="0" fontId="13" fillId="5" borderId="1" applyAlignment="1" pivotButton="0" quotePrefix="0" xfId="0">
      <alignment horizontal="left" vertical="top" wrapText="1"/>
    </xf>
    <xf numFmtId="0" fontId="13" fillId="5" borderId="1" applyAlignment="1" pivotButton="0" quotePrefix="0" xfId="0">
      <alignment horizontal="left" vertical="center" wrapText="1"/>
    </xf>
    <xf numFmtId="164" fontId="13" fillId="5" borderId="1" applyAlignment="1" pivotButton="0" quotePrefix="0" xfId="0">
      <alignment horizontal="right" vertical="center"/>
    </xf>
    <xf numFmtId="0" fontId="4" fillId="6" borderId="0" applyAlignment="1" pivotButton="0" quotePrefix="0" xfId="0">
      <alignment horizontal="left" vertical="center" wrapText="1"/>
    </xf>
    <xf numFmtId="0" fontId="6" fillId="6" borderId="1" applyAlignment="1" pivotButton="0" quotePrefix="0" xfId="0">
      <alignment horizontal="center" vertical="center" wrapText="1"/>
    </xf>
    <xf numFmtId="0" fontId="6" fillId="6" borderId="1" applyAlignment="1" pivotButton="0" quotePrefix="0" xfId="0">
      <alignment horizontal="center" vertical="center"/>
    </xf>
    <xf numFmtId="0" fontId="6" fillId="6" borderId="1" applyAlignment="1" pivotButton="0" quotePrefix="0" xfId="0">
      <alignment horizontal="left" vertical="center"/>
    </xf>
    <xf numFmtId="0" fontId="6" fillId="6" borderId="1" applyAlignment="1" pivotButton="0" quotePrefix="0" xfId="0">
      <alignment horizontal="right" vertical="center"/>
    </xf>
    <xf numFmtId="0" fontId="6" fillId="6" borderId="1" applyAlignment="1" pivotButton="0" quotePrefix="0" xfId="0">
      <alignment horizontal="left" vertical="center" wrapText="1"/>
    </xf>
    <xf numFmtId="164" fontId="14" fillId="0" borderId="1" applyAlignment="1" pivotButton="0" quotePrefix="0" xfId="0">
      <alignment horizontal="right" vertical="center"/>
    </xf>
    <xf numFmtId="0" fontId="13" fillId="0" borderId="1" applyAlignment="1" pivotButton="0" quotePrefix="0" xfId="0">
      <alignment horizontal="left" vertical="top" wrapText="1"/>
    </xf>
    <xf numFmtId="0" fontId="7" fillId="7" borderId="1" applyAlignment="1" pivotButton="0" quotePrefix="0" xfId="0">
      <alignment horizontal="center" vertical="center"/>
    </xf>
    <xf numFmtId="0" fontId="7" fillId="7" borderId="1" applyAlignment="1" pivotButton="0" quotePrefix="0" xfId="0">
      <alignment horizontal="left" vertical="center" wrapText="1"/>
    </xf>
    <xf numFmtId="164" fontId="7" fillId="7" borderId="1" applyAlignment="1" pivotButton="0" quotePrefix="0" xfId="0">
      <alignment horizontal="right" vertical="center"/>
    </xf>
    <xf numFmtId="0" fontId="0" fillId="0" borderId="0" applyAlignment="1" pivotButton="0" quotePrefix="0" xfId="0">
      <alignment horizontal="left" vertical="top" wrapText="1"/>
    </xf>
    <xf numFmtId="0" fontId="11" fillId="8" borderId="1" applyAlignment="1" pivotButton="0" quotePrefix="0" xfId="0">
      <alignment horizontal="center" vertical="center"/>
    </xf>
    <xf numFmtId="0" fontId="11" fillId="8" borderId="1" applyAlignment="1" pivotButton="0" quotePrefix="0" xfId="0">
      <alignment horizontal="left" vertical="center"/>
    </xf>
    <xf numFmtId="164" fontId="11" fillId="8" borderId="1" applyAlignment="1" pivotButton="0" quotePrefix="0" xfId="0">
      <alignment horizontal="right" vertical="center"/>
    </xf>
    <xf numFmtId="0" fontId="11" fillId="8" borderId="1" applyAlignment="1" pivotButton="0" quotePrefix="0" xfId="0">
      <alignment horizontal="left" vertical="center" wrapText="1"/>
    </xf>
    <xf numFmtId="0" fontId="4" fillId="9" borderId="0" applyAlignment="1" pivotButton="0" quotePrefix="0" xfId="0">
      <alignment horizontal="left" vertical="center" wrapText="1"/>
    </xf>
    <xf numFmtId="0" fontId="6" fillId="9" borderId="1" applyAlignment="1" pivotButton="0" quotePrefix="0" xfId="0">
      <alignment horizontal="center" vertical="center" wrapText="1"/>
    </xf>
    <xf numFmtId="0" fontId="6" fillId="9" borderId="1" applyAlignment="1" pivotButton="0" quotePrefix="0" xfId="0">
      <alignment horizontal="center" vertical="center"/>
    </xf>
    <xf numFmtId="0" fontId="6" fillId="9" borderId="1" applyAlignment="1" pivotButton="0" quotePrefix="0" xfId="0">
      <alignment horizontal="left" vertical="center"/>
    </xf>
    <xf numFmtId="0" fontId="6" fillId="9" borderId="1" applyAlignment="1" pivotButton="0" quotePrefix="0" xfId="0">
      <alignment horizontal="right" vertical="center"/>
    </xf>
    <xf numFmtId="0" fontId="6" fillId="9" borderId="1" applyAlignment="1" pivotButton="0" quotePrefix="0" xfId="0">
      <alignment horizontal="left" vertical="center" wrapText="1"/>
    </xf>
    <xf numFmtId="0" fontId="12" fillId="0" borderId="1" applyAlignment="1" pivotButton="0" quotePrefix="0" xfId="0">
      <alignment horizontal="left" vertical="center" wrapText="1"/>
    </xf>
    <xf numFmtId="0" fontId="12" fillId="0" borderId="1" applyAlignment="1" pivotButton="0" quotePrefix="0" xfId="0">
      <alignment horizontal="right" vertical="center"/>
    </xf>
    <xf numFmtId="0" fontId="13" fillId="3" borderId="1" applyAlignment="1" pivotButton="0" quotePrefix="0" xfId="0">
      <alignment horizontal="left" vertical="top" wrapText="1"/>
    </xf>
    <xf numFmtId="0" fontId="0" fillId="0" borderId="0" applyAlignment="1" pivotButton="0" quotePrefix="0" xfId="0">
      <alignment horizontal="general" vertical="top" wrapText="1"/>
    </xf>
    <xf numFmtId="0" fontId="11" fillId="0" borderId="1" applyAlignment="1" pivotButton="0" quotePrefix="0" xfId="0">
      <alignment horizontal="center" vertical="center"/>
    </xf>
    <xf numFmtId="0" fontId="11" fillId="0" borderId="1" applyAlignment="1" pivotButton="0" quotePrefix="0" xfId="0">
      <alignment horizontal="left" vertical="center"/>
    </xf>
    <xf numFmtId="164" fontId="11" fillId="0" borderId="1" applyAlignment="1" pivotButton="0" quotePrefix="0" xfId="0">
      <alignment horizontal="right" vertical="center"/>
    </xf>
    <xf numFmtId="0" fontId="11" fillId="0" borderId="1" applyAlignment="1" pivotButton="0" quotePrefix="0" xfId="0">
      <alignment horizontal="left" vertical="center" wrapText="1"/>
    </xf>
    <xf numFmtId="0" fontId="11" fillId="10" borderId="1" applyAlignment="1" pivotButton="0" quotePrefix="0" xfId="0">
      <alignment horizontal="center" vertical="center"/>
    </xf>
    <xf numFmtId="0" fontId="11" fillId="10" borderId="1" applyAlignment="1" pivotButton="0" quotePrefix="0" xfId="0">
      <alignment horizontal="left" vertical="center"/>
    </xf>
    <xf numFmtId="164" fontId="11" fillId="10" borderId="1" applyAlignment="1" pivotButton="0" quotePrefix="0" xfId="0">
      <alignment horizontal="right" vertical="center"/>
    </xf>
    <xf numFmtId="0" fontId="11" fillId="10" borderId="1" applyAlignment="1" pivotButton="0" quotePrefix="0" xfId="0">
      <alignment horizontal="left" vertical="center" wrapText="1"/>
    </xf>
    <xf numFmtId="0" fontId="6" fillId="9" borderId="0" applyAlignment="1" pivotButton="0" quotePrefix="0" xfId="0">
      <alignment horizontal="general" vertical="bottom"/>
    </xf>
    <xf numFmtId="0" fontId="7" fillId="0" borderId="0" applyAlignment="1" pivotButton="0" quotePrefix="0" xfId="0">
      <alignment horizontal="left" vertical="top" wrapText="1"/>
    </xf>
    <xf numFmtId="0" fontId="7" fillId="0" borderId="0" applyAlignment="1" pivotButton="0" quotePrefix="0" xfId="0">
      <alignment horizontal="general" vertical="bottom"/>
    </xf>
    <xf numFmtId="164" fontId="14" fillId="11" borderId="0" applyAlignment="1" pivotButton="0" quotePrefix="0" xfId="0">
      <alignment horizontal="general" vertical="bottom"/>
    </xf>
    <xf numFmtId="164" fontId="7" fillId="0" borderId="0" applyAlignment="1" pivotButton="0" quotePrefix="0" xfId="0">
      <alignment horizontal="general" vertical="bottom"/>
    </xf>
    <xf numFmtId="0" fontId="8" fillId="0" borderId="0" applyAlignment="1" pivotButton="0" quotePrefix="0" xfId="0">
      <alignment horizontal="general" vertical="bottom"/>
    </xf>
    <xf numFmtId="164" fontId="8" fillId="0" borderId="0" applyAlignment="1" pivotButton="0" quotePrefix="0" xfId="0">
      <alignment horizontal="general" vertical="bottom"/>
    </xf>
    <xf numFmtId="0" fontId="13" fillId="0" borderId="0" applyAlignment="1" pivotButton="0" quotePrefix="0" xfId="0">
      <alignment horizontal="left" vertical="top" wrapText="1"/>
    </xf>
    <xf numFmtId="0" fontId="0" fillId="0" borderId="0" applyAlignment="1" pivotButton="0" quotePrefix="0" xfId="0">
      <alignment horizontal="center" vertical="center"/>
    </xf>
    <xf numFmtId="0" fontId="4" fillId="6" borderId="0" applyAlignment="1" pivotButton="0" quotePrefix="0" xfId="0">
      <alignment horizontal="general" vertical="top" wrapText="1"/>
    </xf>
    <xf numFmtId="0" fontId="15" fillId="0" borderId="0" applyAlignment="1" pivotButton="0" quotePrefix="0" xfId="0">
      <alignment horizontal="general" vertical="top" wrapText="1"/>
    </xf>
    <xf numFmtId="0" fontId="16" fillId="6" borderId="0" applyAlignment="1" pivotButton="0" quotePrefix="0" xfId="0">
      <alignment horizontal="general" vertical="top" wrapText="1"/>
    </xf>
    <xf numFmtId="0" fontId="11" fillId="0" borderId="0" applyAlignment="1" pivotButton="0" quotePrefix="0" xfId="0">
      <alignment horizontal="general" vertical="top" wrapText="1"/>
    </xf>
    <xf numFmtId="0" fontId="13" fillId="0" borderId="0" applyAlignment="1" pivotButton="0" quotePrefix="0" xfId="0">
      <alignment horizontal="general" vertical="top" wrapText="1"/>
    </xf>
    <xf numFmtId="0" fontId="17" fillId="0" borderId="0" applyAlignment="1" pivotButton="0" quotePrefix="0" xfId="0">
      <alignment horizontal="general" vertical="top" wrapText="1"/>
    </xf>
    <xf numFmtId="0" fontId="16" fillId="6" borderId="0" applyAlignment="1" pivotButton="0" quotePrefix="0" xfId="0">
      <alignment horizontal="center" vertical="center" wrapText="1"/>
    </xf>
    <xf numFmtId="0" fontId="16" fillId="6" borderId="0" applyAlignment="1" pivotButton="0" quotePrefix="0" xfId="0">
      <alignment horizontal="general" vertical="bottom"/>
    </xf>
    <xf numFmtId="0" fontId="11" fillId="0" borderId="0" applyAlignment="1" pivotButton="0" quotePrefix="0" xfId="0">
      <alignment horizontal="general" vertical="top" wrapText="1"/>
    </xf>
    <xf numFmtId="0" fontId="16" fillId="6" borderId="0" applyAlignment="1" pivotButton="0" quotePrefix="0" xfId="0">
      <alignment horizontal="left" vertical="center" wrapText="1"/>
    </xf>
    <xf numFmtId="0" fontId="18" fillId="0" borderId="0" applyAlignment="1" pivotButton="0" quotePrefix="0" xfId="0">
      <alignment horizontal="general" vertical="top" wrapText="1"/>
    </xf>
    <xf numFmtId="0" fontId="11" fillId="0" borderId="0" applyAlignment="1" pivotButton="0" quotePrefix="0" xfId="0">
      <alignment horizontal="center" vertical="center" wrapText="1"/>
    </xf>
    <xf numFmtId="0" fontId="0" fillId="0" borderId="0" applyAlignment="1" pivotButton="0" quotePrefix="0" xfId="0">
      <alignment horizontal="general" vertical="top" wrapText="1"/>
    </xf>
    <xf numFmtId="0" fontId="16" fillId="6" borderId="0" applyAlignment="1" pivotButton="0" quotePrefix="0" xfId="0">
      <alignment horizontal="general" vertical="top" wrapText="1"/>
    </xf>
    <xf numFmtId="0" fontId="18" fillId="0" borderId="0" applyAlignment="1" pivotButton="0" quotePrefix="0" xfId="0">
      <alignment horizontal="center" vertical="center" wrapText="1"/>
    </xf>
    <xf numFmtId="0" fontId="16" fillId="6" borderId="0" applyAlignment="1" pivotButton="0" quotePrefix="0" xfId="0">
      <alignment horizontal="left" vertical="top" wrapText="1"/>
    </xf>
    <xf numFmtId="0" fontId="19" fillId="0" borderId="0" applyAlignment="1" pivotButton="0" quotePrefix="0" xfId="0">
      <alignment horizontal="general" vertical="top" wrapText="1"/>
    </xf>
    <xf numFmtId="0" fontId="20" fillId="0" borderId="0" applyAlignment="1" pivotButton="0" quotePrefix="0" xfId="0">
      <alignment horizontal="general" vertical="top" wrapText="1"/>
    </xf>
    <xf numFmtId="0" fontId="20" fillId="0" borderId="0" applyAlignment="1" pivotButton="0" quotePrefix="0" xfId="0">
      <alignment horizontal="center" vertical="center" wrapText="1"/>
    </xf>
    <xf numFmtId="0" fontId="11" fillId="0" borderId="0" applyAlignment="1" pivotButton="0" quotePrefix="0" xfId="0">
      <alignment horizontal="general" vertical="bottom"/>
    </xf>
    <xf numFmtId="0" fontId="13"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applyAlignment="1" pivotButton="0" quotePrefix="0" xfId="0">
      <alignment horizontal="general" vertical="bottom" wrapText="1"/>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left" vertical="center" wrapText="1"/>
    </xf>
    <xf numFmtId="0" fontId="5" fillId="0" borderId="0" applyAlignment="1" pivotButton="0" quotePrefix="0" xfId="0">
      <alignment horizontal="left" vertical="center" wrapText="1"/>
    </xf>
    <xf numFmtId="0" fontId="6" fillId="2" borderId="1" applyAlignment="1" pivotButton="0" quotePrefix="0" xfId="0">
      <alignment horizontal="left" vertical="center"/>
    </xf>
    <xf numFmtId="0" fontId="0" fillId="0" borderId="2" pivotButton="0" quotePrefix="0" xfId="0"/>
    <xf numFmtId="0" fontId="0" fillId="0" borderId="3" pivotButton="0" quotePrefix="0" xfId="0"/>
    <xf numFmtId="0" fontId="6" fillId="2" borderId="1" applyAlignment="1" pivotButton="0" quotePrefix="0" xfId="0">
      <alignment horizontal="center" vertical="center" wrapText="1"/>
    </xf>
    <xf numFmtId="0" fontId="7" fillId="0" borderId="1" applyAlignment="1" pivotButton="0" quotePrefix="0" xfId="0">
      <alignment horizontal="center" vertical="top"/>
    </xf>
    <xf numFmtId="0" fontId="7" fillId="0" borderId="1" applyAlignment="1" pivotButton="0" quotePrefix="0" xfId="0">
      <alignment horizontal="left" vertical="top" wrapText="1"/>
    </xf>
    <xf numFmtId="0" fontId="8" fillId="0" borderId="1" applyAlignment="1" pivotButton="0" quotePrefix="0" xfId="0">
      <alignment horizontal="left" vertical="top" wrapText="1"/>
    </xf>
    <xf numFmtId="164" fontId="7" fillId="0" borderId="1" applyAlignment="1" pivotButton="0" quotePrefix="0" xfId="0">
      <alignment horizontal="right" vertical="top"/>
    </xf>
    <xf numFmtId="164" fontId="8" fillId="0" borderId="1" applyAlignment="1" pivotButton="0" quotePrefix="0" xfId="0">
      <alignment horizontal="right" vertical="top"/>
    </xf>
    <xf numFmtId="0" fontId="7" fillId="3" borderId="1" applyAlignment="1" pivotButton="0" quotePrefix="0" xfId="0">
      <alignment horizontal="general" vertical="center"/>
    </xf>
    <xf numFmtId="0" fontId="8" fillId="3" borderId="1" applyAlignment="1" pivotButton="0" quotePrefix="0" xfId="0">
      <alignment horizontal="left" vertical="center"/>
    </xf>
    <xf numFmtId="164" fontId="7" fillId="3" borderId="1" applyAlignment="1" pivotButton="0" quotePrefix="0" xfId="0">
      <alignment horizontal="general" vertical="center"/>
    </xf>
    <xf numFmtId="164" fontId="8" fillId="3" borderId="1" applyAlignment="1" pivotButton="0" quotePrefix="0" xfId="0">
      <alignment horizontal="right" vertical="center"/>
    </xf>
    <xf numFmtId="0" fontId="8" fillId="3" borderId="1" applyAlignment="1" pivotButton="0" quotePrefix="0" xfId="0">
      <alignment horizontal="left" vertical="center" wrapText="1"/>
    </xf>
    <xf numFmtId="0" fontId="6" fillId="4" borderId="1" applyAlignment="1" pivotButton="0" quotePrefix="0" xfId="0">
      <alignment horizontal="left" vertical="center"/>
    </xf>
    <xf numFmtId="0" fontId="7" fillId="0" borderId="1" applyAlignment="1" pivotButton="0" quotePrefix="0" xfId="0">
      <alignment horizontal="center" vertical="top"/>
    </xf>
    <xf numFmtId="0" fontId="7" fillId="0" borderId="1" applyAlignment="1" pivotButton="0" quotePrefix="0" xfId="0">
      <alignment horizontal="left" vertical="top" wrapText="1"/>
    </xf>
    <xf numFmtId="0" fontId="8" fillId="0" borderId="1" applyAlignment="1" pivotButton="0" quotePrefix="0" xfId="0">
      <alignment horizontal="left" vertical="top" wrapText="1"/>
    </xf>
    <xf numFmtId="164" fontId="7" fillId="0" borderId="1" applyAlignment="1" pivotButton="0" quotePrefix="0" xfId="0">
      <alignment horizontal="right" vertical="top"/>
    </xf>
    <xf numFmtId="164" fontId="8" fillId="0" borderId="1" applyAlignment="1" pivotButton="0" quotePrefix="0" xfId="0">
      <alignment horizontal="right" vertical="top"/>
    </xf>
    <xf numFmtId="164" fontId="7" fillId="0" borderId="1" applyAlignment="1" pivotButton="0" quotePrefix="0" xfId="0">
      <alignment horizontal="center" vertical="top"/>
    </xf>
    <xf numFmtId="0" fontId="9" fillId="0" borderId="0" applyAlignment="1" pivotButton="0" quotePrefix="0" xfId="0">
      <alignment horizontal="left" vertical="center" wrapText="1" indent="1"/>
    </xf>
    <xf numFmtId="0" fontId="6" fillId="2" borderId="1" applyAlignment="1" pivotButton="0" quotePrefix="0" xfId="0">
      <alignment horizontal="center" vertical="center"/>
    </xf>
    <xf numFmtId="0" fontId="6" fillId="2" borderId="1" applyAlignment="1" pivotButton="0" quotePrefix="0" xfId="0">
      <alignment horizontal="right" vertical="center"/>
    </xf>
    <xf numFmtId="0" fontId="6" fillId="2" borderId="1" applyAlignment="1" pivotButton="0" quotePrefix="0" xfId="0">
      <alignment horizontal="left" vertical="center" wrapText="1"/>
    </xf>
    <xf numFmtId="0" fontId="7" fillId="0" borderId="1" applyAlignment="1" pivotButton="0" quotePrefix="0" xfId="0">
      <alignment horizontal="center" vertical="center"/>
    </xf>
    <xf numFmtId="0" fontId="7" fillId="0" borderId="1" applyAlignment="1" pivotButton="0" quotePrefix="0" xfId="0">
      <alignment horizontal="left" vertical="center"/>
    </xf>
    <xf numFmtId="164" fontId="7" fillId="0" borderId="1" applyAlignment="1" pivotButton="0" quotePrefix="0" xfId="0">
      <alignment horizontal="right" vertical="center"/>
    </xf>
    <xf numFmtId="0" fontId="10" fillId="0" borderId="1" applyAlignment="1" pivotButton="0" quotePrefix="0" xfId="0">
      <alignment horizontal="center" vertical="center"/>
    </xf>
    <xf numFmtId="0" fontId="10" fillId="0" borderId="1" applyAlignment="1" pivotButton="0" quotePrefix="0" xfId="0">
      <alignment horizontal="left" vertical="center" wrapText="1"/>
    </xf>
    <xf numFmtId="0" fontId="7" fillId="0" borderId="1" applyAlignment="1" pivotButton="0" quotePrefix="0" xfId="0">
      <alignment horizontal="right" vertical="center"/>
    </xf>
    <xf numFmtId="0" fontId="7" fillId="0" borderId="1" applyAlignment="1" pivotButton="0" quotePrefix="0" xfId="0">
      <alignment horizontal="left" vertical="center" wrapText="1"/>
    </xf>
    <xf numFmtId="0" fontId="10" fillId="0" borderId="1" applyAlignment="1" pivotButton="0" quotePrefix="0" xfId="0">
      <alignment horizontal="left" vertical="center"/>
    </xf>
    <xf numFmtId="0" fontId="11" fillId="3" borderId="1" applyAlignment="1" pivotButton="0" quotePrefix="0" xfId="0">
      <alignment horizontal="center" vertical="center"/>
    </xf>
    <xf numFmtId="0" fontId="11" fillId="3" borderId="1" applyAlignment="1" pivotButton="0" quotePrefix="0" xfId="0">
      <alignment horizontal="left" vertical="center"/>
    </xf>
    <xf numFmtId="164" fontId="11" fillId="3" borderId="1" applyAlignment="1" pivotButton="0" quotePrefix="0" xfId="0">
      <alignment horizontal="right" vertical="center"/>
    </xf>
    <xf numFmtId="0" fontId="11" fillId="3" borderId="1" applyAlignment="1" pivotButton="0" quotePrefix="0" xfId="0">
      <alignment horizontal="left" vertical="center" wrapText="1"/>
    </xf>
    <xf numFmtId="164" fontId="10" fillId="0" borderId="1" applyAlignment="1" pivotButton="0" quotePrefix="0" xfId="0">
      <alignment horizontal="right" vertical="center"/>
    </xf>
    <xf numFmtId="0" fontId="12" fillId="0" borderId="1" applyAlignment="1" pivotButton="0" quotePrefix="0" xfId="0">
      <alignment horizontal="center" vertical="center"/>
    </xf>
    <xf numFmtId="0" fontId="12" fillId="0" borderId="1" applyAlignment="1" pivotButton="0" quotePrefix="0" xfId="0">
      <alignment horizontal="left" vertical="center"/>
    </xf>
    <xf numFmtId="164" fontId="12" fillId="0" borderId="1" applyAlignment="1" pivotButton="0" quotePrefix="0" xfId="0">
      <alignment horizontal="right" vertical="center"/>
    </xf>
    <xf numFmtId="0" fontId="12" fillId="0" borderId="1" applyAlignment="1" pivotButton="0" quotePrefix="0" xfId="0">
      <alignment horizontal="left" vertical="top" wrapText="1"/>
    </xf>
    <xf numFmtId="0" fontId="11" fillId="3" borderId="1" applyAlignment="1" pivotButton="0" quotePrefix="0" xfId="0">
      <alignment horizontal="left" vertical="top" wrapText="1"/>
    </xf>
    <xf numFmtId="0" fontId="0" fillId="0" borderId="2" applyAlignment="1" pivotButton="0" quotePrefix="0" xfId="0">
      <alignment horizontal="general" vertical="bottom"/>
    </xf>
    <xf numFmtId="0" fontId="0" fillId="0" borderId="3" applyAlignment="1" pivotButton="0" quotePrefix="0" xfId="0">
      <alignment horizontal="general" vertical="bottom"/>
    </xf>
    <xf numFmtId="0" fontId="11" fillId="5" borderId="1" applyAlignment="1" pivotButton="0" quotePrefix="0" xfId="0">
      <alignment horizontal="center" vertical="center"/>
    </xf>
    <xf numFmtId="0" fontId="11" fillId="5" borderId="1" applyAlignment="1" pivotButton="0" quotePrefix="0" xfId="0">
      <alignment horizontal="left" vertical="center"/>
    </xf>
    <xf numFmtId="164" fontId="11" fillId="5" borderId="1" applyAlignment="1" pivotButton="0" quotePrefix="0" xfId="0">
      <alignment horizontal="right" vertical="center"/>
    </xf>
    <xf numFmtId="0" fontId="11" fillId="5" borderId="1" applyAlignment="1" pivotButton="0" quotePrefix="0" xfId="0">
      <alignment horizontal="left" vertical="center" wrapText="1"/>
    </xf>
    <xf numFmtId="0" fontId="13" fillId="5" borderId="1" applyAlignment="1" pivotButton="0" quotePrefix="0" xfId="0">
      <alignment horizontal="left" vertical="top" wrapText="1"/>
    </xf>
    <xf numFmtId="0" fontId="13" fillId="5" borderId="1" applyAlignment="1" pivotButton="0" quotePrefix="0" xfId="0">
      <alignment horizontal="left" vertical="center" wrapText="1"/>
    </xf>
    <xf numFmtId="164" fontId="13" fillId="5" borderId="1" applyAlignment="1" pivotButton="0" quotePrefix="0" xfId="0">
      <alignment horizontal="right" vertical="center"/>
    </xf>
    <xf numFmtId="0" fontId="21" fillId="12" borderId="6" applyAlignment="1" pivotButton="0" quotePrefix="0" xfId="0">
      <alignment horizontal="center" vertical="center"/>
    </xf>
    <xf numFmtId="0" fontId="21" fillId="12" borderId="6" applyAlignment="1" pivotButton="0" quotePrefix="0" xfId="0">
      <alignment horizontal="left" vertical="center" wrapText="1"/>
    </xf>
    <xf numFmtId="164" fontId="21" fillId="12" borderId="6" applyAlignment="1" pivotButton="0" quotePrefix="0" xfId="0">
      <alignment horizontal="right" vertical="center"/>
    </xf>
    <xf numFmtId="0" fontId="22" fillId="13" borderId="6" applyAlignment="1" pivotButton="0" quotePrefix="0" xfId="0">
      <alignment horizontal="center" vertical="center"/>
    </xf>
    <xf numFmtId="0" fontId="22" fillId="13" borderId="6" applyAlignment="1" pivotButton="0" quotePrefix="0" xfId="0">
      <alignment horizontal="left" vertical="center" wrapText="1"/>
    </xf>
    <xf numFmtId="164" fontId="22" fillId="13" borderId="6" applyAlignment="1" pivotButton="0" quotePrefix="0" xfId="0">
      <alignment horizontal="right" vertical="center"/>
    </xf>
    <xf numFmtId="0" fontId="23" fillId="13" borderId="6" applyAlignment="1" pivotButton="0" quotePrefix="0" xfId="0">
      <alignment horizontal="center" vertical="center"/>
    </xf>
    <xf numFmtId="0" fontId="23" fillId="13" borderId="6" applyAlignment="1" pivotButton="0" quotePrefix="0" xfId="0">
      <alignment horizontal="left" vertical="center" wrapText="1"/>
    </xf>
    <xf numFmtId="164" fontId="23" fillId="13" borderId="6" applyAlignment="1" pivotButton="0" quotePrefix="0" xfId="0">
      <alignment horizontal="right" vertical="center"/>
    </xf>
    <xf numFmtId="0" fontId="4" fillId="6" borderId="0" applyAlignment="1" pivotButton="0" quotePrefix="0" xfId="0">
      <alignment horizontal="left" vertical="center" wrapText="1"/>
    </xf>
    <xf numFmtId="0" fontId="6" fillId="6" borderId="1" applyAlignment="1" pivotButton="0" quotePrefix="0" xfId="0">
      <alignment horizontal="center" vertical="center" wrapText="1"/>
    </xf>
    <xf numFmtId="0" fontId="6" fillId="6" borderId="1" applyAlignment="1" pivotButton="0" quotePrefix="0" xfId="0">
      <alignment horizontal="center" vertical="center"/>
    </xf>
    <xf numFmtId="0" fontId="6" fillId="6" borderId="1" applyAlignment="1" pivotButton="0" quotePrefix="0" xfId="0">
      <alignment horizontal="left" vertical="center"/>
    </xf>
    <xf numFmtId="0" fontId="6" fillId="6" borderId="1" applyAlignment="1" pivotButton="0" quotePrefix="0" xfId="0">
      <alignment horizontal="right" vertical="center"/>
    </xf>
    <xf numFmtId="0" fontId="6" fillId="6" borderId="1" applyAlignment="1" pivotButton="0" quotePrefix="0" xfId="0">
      <alignment horizontal="left" vertical="center" wrapText="1"/>
    </xf>
    <xf numFmtId="164" fontId="14" fillId="0" borderId="1" applyAlignment="1" pivotButton="0" quotePrefix="0" xfId="0">
      <alignment horizontal="right" vertical="center"/>
    </xf>
    <xf numFmtId="0" fontId="13" fillId="0" borderId="1" applyAlignment="1" pivotButton="0" quotePrefix="0" xfId="0">
      <alignment horizontal="left" vertical="top" wrapText="1"/>
    </xf>
    <xf numFmtId="0" fontId="7" fillId="7" borderId="1" applyAlignment="1" pivotButton="0" quotePrefix="0" xfId="0">
      <alignment horizontal="center" vertical="center"/>
    </xf>
    <xf numFmtId="0" fontId="7" fillId="7" borderId="1" applyAlignment="1" pivotButton="0" quotePrefix="0" xfId="0">
      <alignment horizontal="left" vertical="center" wrapText="1"/>
    </xf>
    <xf numFmtId="164" fontId="7" fillId="7" borderId="1" applyAlignment="1" pivotButton="0" quotePrefix="0" xfId="0">
      <alignment horizontal="right" vertical="center"/>
    </xf>
    <xf numFmtId="0" fontId="0" fillId="0" borderId="0" applyAlignment="1" pivotButton="0" quotePrefix="0" xfId="0">
      <alignment horizontal="left" vertical="top" wrapText="1"/>
    </xf>
    <xf numFmtId="0" fontId="11" fillId="8" borderId="1" applyAlignment="1" pivotButton="0" quotePrefix="0" xfId="0">
      <alignment horizontal="center" vertical="center"/>
    </xf>
    <xf numFmtId="0" fontId="11" fillId="8" borderId="1" applyAlignment="1" pivotButton="0" quotePrefix="0" xfId="0">
      <alignment horizontal="left" vertical="center"/>
    </xf>
    <xf numFmtId="164" fontId="11" fillId="8" borderId="1" applyAlignment="1" pivotButton="0" quotePrefix="0" xfId="0">
      <alignment horizontal="right" vertical="center"/>
    </xf>
    <xf numFmtId="0" fontId="11" fillId="8" borderId="1" applyAlignment="1" pivotButton="0" quotePrefix="0" xfId="0">
      <alignment horizontal="left" vertical="center" wrapText="1"/>
    </xf>
    <xf numFmtId="0" fontId="4" fillId="9" borderId="0" applyAlignment="1" pivotButton="0" quotePrefix="0" xfId="0">
      <alignment horizontal="left" vertical="center" wrapText="1"/>
    </xf>
    <xf numFmtId="0" fontId="6" fillId="9" borderId="1" applyAlignment="1" pivotButton="0" quotePrefix="0" xfId="0">
      <alignment horizontal="center" vertical="center" wrapText="1"/>
    </xf>
    <xf numFmtId="0" fontId="6" fillId="9" borderId="1" applyAlignment="1" pivotButton="0" quotePrefix="0" xfId="0">
      <alignment horizontal="center" vertical="center"/>
    </xf>
    <xf numFmtId="0" fontId="6" fillId="9" borderId="1" applyAlignment="1" pivotButton="0" quotePrefix="0" xfId="0">
      <alignment horizontal="left" vertical="center"/>
    </xf>
    <xf numFmtId="0" fontId="6" fillId="9" borderId="1" applyAlignment="1" pivotButton="0" quotePrefix="0" xfId="0">
      <alignment horizontal="right" vertical="center"/>
    </xf>
    <xf numFmtId="0" fontId="6" fillId="9" borderId="1" applyAlignment="1" pivotButton="0" quotePrefix="0" xfId="0">
      <alignment horizontal="left" vertical="center" wrapText="1"/>
    </xf>
    <xf numFmtId="0" fontId="12" fillId="0" borderId="1" applyAlignment="1" pivotButton="0" quotePrefix="0" xfId="0">
      <alignment horizontal="left" vertical="center" wrapText="1"/>
    </xf>
    <xf numFmtId="0" fontId="12" fillId="0" borderId="1" applyAlignment="1" pivotButton="0" quotePrefix="0" xfId="0">
      <alignment horizontal="right" vertical="center"/>
    </xf>
    <xf numFmtId="0" fontId="13" fillId="3" borderId="1" applyAlignment="1" pivotButton="0" quotePrefix="0" xfId="0">
      <alignment horizontal="left" vertical="top" wrapText="1"/>
    </xf>
    <xf numFmtId="0" fontId="0" fillId="0" borderId="0" applyAlignment="1" pivotButton="0" quotePrefix="0" xfId="0">
      <alignment horizontal="general" vertical="top" wrapText="1"/>
    </xf>
    <xf numFmtId="0" fontId="11" fillId="0" borderId="1" applyAlignment="1" pivotButton="0" quotePrefix="0" xfId="0">
      <alignment horizontal="center" vertical="center"/>
    </xf>
    <xf numFmtId="0" fontId="11" fillId="0" borderId="1" applyAlignment="1" pivotButton="0" quotePrefix="0" xfId="0">
      <alignment horizontal="left" vertical="center"/>
    </xf>
    <xf numFmtId="164" fontId="11" fillId="0" borderId="1" applyAlignment="1" pivotButton="0" quotePrefix="0" xfId="0">
      <alignment horizontal="right" vertical="center"/>
    </xf>
    <xf numFmtId="0" fontId="11" fillId="0" borderId="1" applyAlignment="1" pivotButton="0" quotePrefix="0" xfId="0">
      <alignment horizontal="left" vertical="center" wrapText="1"/>
    </xf>
    <xf numFmtId="0" fontId="11" fillId="10" borderId="1" applyAlignment="1" pivotButton="0" quotePrefix="0" xfId="0">
      <alignment horizontal="center" vertical="center"/>
    </xf>
    <xf numFmtId="0" fontId="11" fillId="10" borderId="1" applyAlignment="1" pivotButton="0" quotePrefix="0" xfId="0">
      <alignment horizontal="left" vertical="center"/>
    </xf>
    <xf numFmtId="164" fontId="11" fillId="10" borderId="1" applyAlignment="1" pivotButton="0" quotePrefix="0" xfId="0">
      <alignment horizontal="right" vertical="center"/>
    </xf>
    <xf numFmtId="0" fontId="11" fillId="10" borderId="1" applyAlignment="1" pivotButton="0" quotePrefix="0" xfId="0">
      <alignment horizontal="left" vertical="center" wrapText="1"/>
    </xf>
    <xf numFmtId="0" fontId="6" fillId="9" borderId="0" applyAlignment="1" pivotButton="0" quotePrefix="0" xfId="0">
      <alignment horizontal="general" vertical="bottom"/>
    </xf>
    <xf numFmtId="0" fontId="7" fillId="0" borderId="0" applyAlignment="1" pivotButton="0" quotePrefix="0" xfId="0">
      <alignment horizontal="left" vertical="top" wrapText="1"/>
    </xf>
    <xf numFmtId="0" fontId="7" fillId="0" borderId="0" applyAlignment="1" pivotButton="0" quotePrefix="0" xfId="0">
      <alignment horizontal="general" vertical="bottom"/>
    </xf>
    <xf numFmtId="164" fontId="14" fillId="11" borderId="0" applyAlignment="1" pivotButton="0" quotePrefix="0" xfId="0">
      <alignment horizontal="general" vertical="bottom"/>
    </xf>
    <xf numFmtId="164" fontId="7" fillId="0" borderId="0" applyAlignment="1" pivotButton="0" quotePrefix="0" xfId="0">
      <alignment horizontal="general" vertical="bottom"/>
    </xf>
    <xf numFmtId="0" fontId="8" fillId="0" borderId="0" applyAlignment="1" pivotButton="0" quotePrefix="0" xfId="0">
      <alignment horizontal="general" vertical="bottom"/>
    </xf>
    <xf numFmtId="164" fontId="8" fillId="0" borderId="0" applyAlignment="1" pivotButton="0" quotePrefix="0" xfId="0">
      <alignment horizontal="general" vertical="bottom"/>
    </xf>
    <xf numFmtId="0" fontId="13" fillId="0" borderId="0" applyAlignment="1" pivotButton="0" quotePrefix="0" xfId="0">
      <alignment horizontal="left" vertical="top" wrapText="1"/>
    </xf>
    <xf numFmtId="0" fontId="0" fillId="0" borderId="0" applyAlignment="1" pivotButton="0" quotePrefix="0" xfId="0">
      <alignment horizontal="center" vertical="center"/>
    </xf>
    <xf numFmtId="0" fontId="4" fillId="6" borderId="0" applyAlignment="1" pivotButton="0" quotePrefix="0" xfId="0">
      <alignment horizontal="general" vertical="top" wrapText="1"/>
    </xf>
    <xf numFmtId="0" fontId="15" fillId="0" borderId="0" applyAlignment="1" pivotButton="0" quotePrefix="0" xfId="0">
      <alignment horizontal="general" vertical="top" wrapText="1"/>
    </xf>
    <xf numFmtId="0" fontId="16" fillId="6" borderId="0" applyAlignment="1" pivotButton="0" quotePrefix="0" xfId="0">
      <alignment horizontal="general" vertical="top" wrapText="1"/>
    </xf>
    <xf numFmtId="0" fontId="11" fillId="0" borderId="0" applyAlignment="1" pivotButton="0" quotePrefix="0" xfId="0">
      <alignment horizontal="general" vertical="top" wrapText="1"/>
    </xf>
    <xf numFmtId="0" fontId="13" fillId="0" borderId="0" applyAlignment="1" pivotButton="0" quotePrefix="0" xfId="0">
      <alignment horizontal="general" vertical="top" wrapText="1"/>
    </xf>
    <xf numFmtId="0" fontId="17" fillId="0" borderId="0" applyAlignment="1" pivotButton="0" quotePrefix="0" xfId="0">
      <alignment horizontal="general" vertical="top" wrapText="1"/>
    </xf>
    <xf numFmtId="0" fontId="16" fillId="6" borderId="0" applyAlignment="1" pivotButton="0" quotePrefix="0" xfId="0">
      <alignment horizontal="center" vertical="center" wrapText="1"/>
    </xf>
    <xf numFmtId="0" fontId="16" fillId="6" borderId="0" applyAlignment="1" pivotButton="0" quotePrefix="0" xfId="0">
      <alignment horizontal="general" vertical="bottom"/>
    </xf>
    <xf numFmtId="0" fontId="16" fillId="6" borderId="0" applyAlignment="1" pivotButton="0" quotePrefix="0" xfId="0">
      <alignment horizontal="left" vertical="center" wrapText="1"/>
    </xf>
    <xf numFmtId="0" fontId="18" fillId="0" borderId="0" applyAlignment="1" pivotButton="0" quotePrefix="0" xfId="0">
      <alignment horizontal="general" vertical="top" wrapText="1"/>
    </xf>
    <xf numFmtId="0" fontId="11" fillId="0" borderId="0" applyAlignment="1" pivotButton="0" quotePrefix="0" xfId="0">
      <alignment horizontal="center" vertical="center" wrapText="1"/>
    </xf>
    <xf numFmtId="0" fontId="18" fillId="0" borderId="0" applyAlignment="1" pivotButton="0" quotePrefix="0" xfId="0">
      <alignment horizontal="center" vertical="center" wrapText="1"/>
    </xf>
    <xf numFmtId="0" fontId="16" fillId="6" borderId="0" applyAlignment="1" pivotButton="0" quotePrefix="0" xfId="0">
      <alignment horizontal="left" vertical="top" wrapText="1"/>
    </xf>
    <xf numFmtId="0" fontId="19" fillId="0" borderId="0" applyAlignment="1" pivotButton="0" quotePrefix="0" xfId="0">
      <alignment horizontal="general" vertical="top" wrapText="1"/>
    </xf>
    <xf numFmtId="0" fontId="20" fillId="0" borderId="0" applyAlignment="1" pivotButton="0" quotePrefix="0" xfId="0">
      <alignment horizontal="general" vertical="top" wrapText="1"/>
    </xf>
    <xf numFmtId="0" fontId="20" fillId="0" borderId="0" applyAlignment="1" pivotButton="0" quotePrefix="0" xfId="0">
      <alignment horizontal="center" vertical="center" wrapText="1"/>
    </xf>
    <xf numFmtId="0" fontId="11" fillId="0" borderId="0" applyAlignment="1" pivotButton="0" quotePrefix="0" xfId="0">
      <alignment horizontal="general" vertical="bottom"/>
    </xf>
    <xf numFmtId="0" fontId="13" fillId="0" borderId="0" applyAlignment="1" pivotButton="0" quotePrefix="0" xfId="0">
      <alignment horizontal="general" vertical="bottom"/>
    </xf>
    <xf numFmtId="0" fontId="0" fillId="0" borderId="0" applyAlignment="1" pivotButton="0" quotePrefix="0" xfId="0">
      <alignment horizontal="general" vertical="bottom" wrapText="1"/>
    </xf>
    <xf numFmtId="0" fontId="11" fillId="3" borderId="1" applyAlignment="1" pivotButton="0" quotePrefix="0" xfId="0">
      <alignment horizontal="left" vertical="center"/>
    </xf>
    <xf numFmtId="0" fontId="7" fillId="0" borderId="0" applyAlignment="1" pivotButton="0" quotePrefix="0" xfId="0">
      <alignment horizontal="general" vertical="bottom" wrapText="1"/>
    </xf>
    <xf numFmtId="0" fontId="0" fillId="0" borderId="0" applyAlignment="1" pivotButton="0" quotePrefix="0" xfId="0">
      <alignment horizontal="center" vertical="center" wrapText="1"/>
    </xf>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16" fillId="6" borderId="0" applyAlignment="1" pivotButton="0" quotePrefix="0" xfId="0">
      <alignment horizontal="left" vertical="center" indent="1"/>
    </xf>
    <xf numFmtId="0" fontId="11" fillId="0" borderId="0" applyAlignment="1" pivotButton="0" quotePrefix="0" xfId="0">
      <alignment horizontal="left" vertical="top" wrapText="1"/>
    </xf>
    <xf numFmtId="0" fontId="17" fillId="0" borderId="0" applyAlignment="1" pivotButton="0" quotePrefix="0" xfId="0">
      <alignment horizontal="left" vertical="top" wrapText="1"/>
    </xf>
    <xf numFmtId="0" fontId="11" fillId="0" borderId="0" applyAlignment="1" pivotButton="0" quotePrefix="0" xfId="0">
      <alignment horizontal="left" vertical="center" indent="1"/>
    </xf>
    <xf numFmtId="0" fontId="18" fillId="0" borderId="0" applyAlignment="1" pivotButton="0" quotePrefix="0" xfId="0">
      <alignment horizontal="left" vertical="top" wrapText="1"/>
    </xf>
    <xf numFmtId="0" fontId="0" fillId="0" borderId="0" applyAlignment="1" pivotButton="0" quotePrefix="0" xfId="0">
      <alignment horizontal="left" vertical="center" indent="1"/>
    </xf>
    <xf numFmtId="0" fontId="19" fillId="0" borderId="0" applyAlignment="1" pivotButton="0" quotePrefix="0" xfId="0">
      <alignment horizontal="left" vertical="top" wrapText="1"/>
    </xf>
    <xf numFmtId="0" fontId="20" fillId="0" borderId="0" applyAlignment="1" pivotButton="0" quotePrefix="0" xfId="0">
      <alignment horizontal="left" vertical="top" wrapText="1"/>
    </xf>
    <xf numFmtId="164" fontId="0" fillId="0" borderId="0" pivotButton="0" quotePrefix="0" xfId="0"/>
    <xf numFmtId="164" fontId="0" fillId="0" borderId="0" applyAlignment="1" pivotButton="0" quotePrefix="0" xfId="0">
      <alignment horizontal="general" vertical="bottom"/>
    </xf>
    <xf numFmtId="0" fontId="24" fillId="14" borderId="0" applyAlignment="1" pivotButton="0" quotePrefix="0" xfId="0">
      <alignment vertical="center" wrapText="1"/>
    </xf>
    <xf numFmtId="0" fontId="25" fillId="0" borderId="0" applyAlignment="1" pivotButton="0" quotePrefix="0" xfId="0">
      <alignment vertical="top" wrapText="1"/>
    </xf>
    <xf numFmtId="0" fontId="26" fillId="14" borderId="0" applyAlignment="1" pivotButton="0" quotePrefix="0" xfId="0">
      <alignment horizontal="left" vertical="center" wrapText="1"/>
    </xf>
    <xf numFmtId="0" fontId="27" fillId="15" borderId="7" applyAlignment="1" pivotButton="0" quotePrefix="0" xfId="0">
      <alignment horizontal="left" vertical="bottom" wrapText="1"/>
    </xf>
    <xf numFmtId="0" fontId="27" fillId="15" borderId="7" applyAlignment="1" pivotButton="0" quotePrefix="0" xfId="0">
      <alignment horizontal="right" vertical="bottom" wrapText="1"/>
    </xf>
    <xf numFmtId="0" fontId="28" fillId="16" borderId="7" applyAlignment="1" pivotButton="0" quotePrefix="0" xfId="0">
      <alignment horizontal="left" vertical="top" wrapText="1"/>
    </xf>
    <xf numFmtId="0" fontId="28" fillId="16" borderId="7" applyAlignment="1" pivotButton="0" quotePrefix="0" xfId="0">
      <alignment horizontal="right" vertical="top" wrapText="1"/>
    </xf>
    <xf numFmtId="4" fontId="28" fillId="16" borderId="7" applyAlignment="1" pivotButton="0" quotePrefix="0" xfId="0">
      <alignment horizontal="right" vertical="top" wrapText="1"/>
    </xf>
    <xf numFmtId="0" fontId="28" fillId="0" borderId="7" applyAlignment="1" pivotButton="0" quotePrefix="0" xfId="0">
      <alignment horizontal="left" vertical="top" wrapText="1"/>
    </xf>
    <xf numFmtId="0" fontId="28" fillId="0" borderId="7" applyAlignment="1" pivotButton="0" quotePrefix="0" xfId="0">
      <alignment horizontal="right" vertical="top" wrapText="1"/>
    </xf>
    <xf numFmtId="4" fontId="28" fillId="0" borderId="7" applyAlignment="1" pivotButton="0" quotePrefix="0" xfId="0">
      <alignment horizontal="right" vertical="top" wrapText="1"/>
    </xf>
    <xf numFmtId="3" fontId="28" fillId="0" borderId="7" applyAlignment="1" pivotButton="0" quotePrefix="0" xfId="0">
      <alignment horizontal="right" vertical="top" wrapText="1"/>
    </xf>
    <xf numFmtId="0" fontId="27" fillId="16" borderId="7" applyAlignment="1" pivotButton="0" quotePrefix="0" xfId="0">
      <alignment horizontal="left" vertical="top" wrapText="1"/>
    </xf>
    <xf numFmtId="0" fontId="27" fillId="16" borderId="7" applyAlignment="1" pivotButton="0" quotePrefix="0" xfId="0">
      <alignment horizontal="right" vertical="top" wrapText="1"/>
    </xf>
    <xf numFmtId="3" fontId="27" fillId="16" borderId="7" applyAlignment="1" pivotButton="0" quotePrefix="0" xfId="0">
      <alignment horizontal="right" vertical="top" wrapText="1"/>
    </xf>
    <xf numFmtId="3" fontId="28" fillId="16" borderId="7" applyAlignment="1" pivotButton="0" quotePrefix="0" xfId="0">
      <alignment horizontal="right" vertical="top" wrapText="1"/>
    </xf>
    <xf numFmtId="10" fontId="28" fillId="0" borderId="7" applyAlignment="1" pivotButton="0" quotePrefix="0" xfId="0">
      <alignment horizontal="right" vertical="top" wrapText="1"/>
    </xf>
    <xf numFmtId="10" fontId="28" fillId="16" borderId="7" applyAlignment="1" pivotButton="0" quotePrefix="0" xfId="0">
      <alignment horizontal="right" vertical="top" wrapText="1"/>
    </xf>
    <xf numFmtId="0" fontId="29" fillId="0" borderId="0" applyAlignment="1" pivotButton="0" quotePrefix="0" xfId="0">
      <alignment vertical="top" wrapText="1"/>
    </xf>
    <xf numFmtId="0" fontId="24" fillId="17" borderId="0" applyAlignment="1" pivotButton="0" quotePrefix="0" xfId="0">
      <alignment vertical="center" wrapText="1"/>
    </xf>
    <xf numFmtId="0" fontId="26" fillId="17" borderId="0" applyAlignment="1" pivotButton="0" quotePrefix="0" xfId="0">
      <alignment horizontal="left" vertical="center" wrapText="1"/>
    </xf>
    <xf numFmtId="0" fontId="27" fillId="0" borderId="7" applyAlignment="1" pivotButton="0" quotePrefix="0" xfId="0">
      <alignment horizontal="left" vertical="top" wrapText="1"/>
    </xf>
    <xf numFmtId="3" fontId="27" fillId="0" borderId="7" applyAlignment="1" pivotButton="0" quotePrefix="0" xfId="0">
      <alignment horizontal="right" vertical="top" wrapText="1"/>
    </xf>
    <xf numFmtId="0" fontId="27" fillId="0" borderId="7" applyAlignment="1" pivotButton="0" quotePrefix="0" xfId="0">
      <alignment horizontal="right" vertical="top" wrapText="1"/>
    </xf>
    <xf numFmtId="4" fontId="27" fillId="16" borderId="7" applyAlignment="1" pivotButton="0" quotePrefix="0" xfId="0">
      <alignment horizontal="right" vertical="top" wrapText="1"/>
    </xf>
    <xf numFmtId="0" fontId="30" fillId="0" borderId="7" applyAlignment="1" pivotButton="0" quotePrefix="0" xfId="0">
      <alignment horizontal="left" vertical="top" wrapText="1"/>
    </xf>
    <xf numFmtId="0" fontId="30" fillId="0" borderId="7" applyAlignment="1" pivotButton="0" quotePrefix="0" xfId="0">
      <alignment horizontal="right" vertical="top" wrapText="1"/>
    </xf>
    <xf numFmtId="3" fontId="30" fillId="0" borderId="7" applyAlignment="1" pivotButton="0" quotePrefix="0" xfId="0">
      <alignment horizontal="right" vertical="top" wrapText="1"/>
    </xf>
    <xf numFmtId="0" fontId="30" fillId="16" borderId="7" applyAlignment="1" pivotButton="0" quotePrefix="0" xfId="0">
      <alignment horizontal="left" vertical="top" wrapText="1"/>
    </xf>
    <xf numFmtId="0" fontId="30" fillId="16" borderId="7" applyAlignment="1" pivotButton="0" quotePrefix="0" xfId="0">
      <alignment horizontal="right" vertical="top" wrapText="1"/>
    </xf>
    <xf numFmtId="3" fontId="30" fillId="16" borderId="7" applyAlignment="1" pivotButton="0" quotePrefix="0" xfId="0">
      <alignment horizontal="right" vertical="top" wrapText="1"/>
    </xf>
    <xf numFmtId="0" fontId="0" fillId="0" borderId="10" pivotButton="0" quotePrefix="0" xfId="0"/>
    <xf numFmtId="0" fontId="0" fillId="0" borderId="11" pivotButton="0" quotePrefix="0" xfId="0"/>
    <xf numFmtId="0" fontId="0" fillId="18" borderId="4" pivotButton="0" quotePrefix="0" xfId="0"/>
    <xf numFmtId="0" fontId="7" fillId="18" borderId="4" applyAlignment="1" pivotButton="0" quotePrefix="0" xfId="0">
      <alignment horizontal="general" vertical="bottom"/>
    </xf>
    <xf numFmtId="164" fontId="0" fillId="18" borderId="4" pivotButton="0" quotePrefix="0" xfId="0"/>
    <xf numFmtId="164" fontId="14" fillId="11" borderId="4" applyAlignment="1" pivotButton="0" quotePrefix="0" xfId="0">
      <alignment horizontal="general" vertical="bottom"/>
    </xf>
    <xf numFmtId="164" fontId="14" fillId="18" borderId="4" applyAlignment="1" pivotButton="0" quotePrefix="0" xfId="0">
      <alignment horizontal="general" vertical="bottom"/>
    </xf>
    <xf numFmtId="0" fontId="7" fillId="18" borderId="4" applyAlignment="1" pivotButton="0" quotePrefix="0" xfId="0">
      <alignment horizontal="left" vertical="top" wrapText="1"/>
    </xf>
    <xf numFmtId="0" fontId="0" fillId="18" borderId="0" pivotButton="0" quotePrefix="0" xfId="0"/>
    <xf numFmtId="0" fontId="7" fillId="18" borderId="0" applyAlignment="1" pivotButton="0" quotePrefix="0" xfId="0">
      <alignment horizontal="general" vertical="bottom" wrapText="1"/>
    </xf>
    <xf numFmtId="164" fontId="0" fillId="18" borderId="0" applyAlignment="1" pivotButton="0" quotePrefix="0" xfId="0">
      <alignment horizontal="general" vertical="bottom"/>
    </xf>
    <xf numFmtId="164" fontId="7" fillId="18" borderId="0" applyAlignment="1" pivotButton="0" quotePrefix="0" xfId="0">
      <alignment horizontal="general" vertical="bottom"/>
    </xf>
    <xf numFmtId="0" fontId="7" fillId="18" borderId="0" applyAlignment="1" pivotButton="0" quotePrefix="0" xfId="0">
      <alignment horizontal="left" vertical="top" wrapText="1"/>
    </xf>
    <xf numFmtId="0" fontId="7" fillId="18" borderId="0" applyAlignment="1" pivotButton="0" quotePrefix="0" xfId="0">
      <alignment horizontal="general" vertical="bottom"/>
    </xf>
    <xf numFmtId="164" fontId="0" fillId="18" borderId="0" pivotButton="0" quotePrefix="0" xfId="0"/>
    <xf numFmtId="0" fontId="8" fillId="18" borderId="0" applyAlignment="1" pivotButton="0" quotePrefix="0" xfId="0">
      <alignment horizontal="general" vertical="bottom"/>
    </xf>
    <xf numFmtId="164" fontId="8" fillId="18" borderId="0" applyAlignment="1" pivotButton="0" quotePrefix="0" xfId="0">
      <alignment horizontal="general" vertical="bottom"/>
    </xf>
    <xf numFmtId="0" fontId="7" fillId="9" borderId="0" applyAlignment="1" pivotButton="0" quotePrefix="0" xfId="0">
      <alignment horizontal="left" vertical="top" wrapText="1"/>
    </xf>
    <xf numFmtId="0" fontId="6" fillId="9" borderId="0" applyAlignment="1" pivotButton="0" quotePrefix="0" xfId="0">
      <alignment horizontal="general" vertical="bottom" wrapText="1"/>
    </xf>
    <xf numFmtId="0" fontId="27" fillId="15" borderId="0" applyAlignment="1" pivotButton="0" quotePrefix="0" xfId="0">
      <alignment horizontal="left" vertical="bottom" wrapText="1"/>
    </xf>
    <xf numFmtId="0" fontId="27" fillId="15" borderId="0" applyAlignment="1" pivotButton="0" quotePrefix="0" xfId="0">
      <alignment horizontal="right" vertical="bottom" wrapText="1"/>
    </xf>
    <xf numFmtId="0" fontId="28" fillId="16" borderId="0" applyAlignment="1" pivotButton="0" quotePrefix="0" xfId="0">
      <alignment vertical="top" wrapText="1"/>
    </xf>
    <xf numFmtId="4" fontId="28" fillId="16" borderId="0" applyAlignment="1" pivotButton="0" quotePrefix="0" xfId="0">
      <alignment horizontal="right" vertical="top" wrapText="1"/>
    </xf>
    <xf numFmtId="3" fontId="28" fillId="16" borderId="0" applyAlignment="1" pivotButton="0" quotePrefix="0" xfId="0">
      <alignment horizontal="right" vertical="top" wrapText="1"/>
    </xf>
    <xf numFmtId="0" fontId="28" fillId="19" borderId="0" applyAlignment="1" pivotButton="0" quotePrefix="0" xfId="0">
      <alignment vertical="top" wrapText="1"/>
    </xf>
    <xf numFmtId="3" fontId="28" fillId="19" borderId="0" applyAlignment="1" pivotButton="0" quotePrefix="0" xfId="0">
      <alignment horizontal="right" vertical="top" wrapText="1"/>
    </xf>
    <xf numFmtId="4" fontId="28" fillId="19" borderId="0" applyAlignment="1" pivotButton="0" quotePrefix="0" xfId="0">
      <alignment horizontal="right"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C00000"/>
      <rgbColor rgb="FF00FF00"/>
      <rgbColor rgb="FF0000FF"/>
      <rgbColor rgb="FFFFFF00"/>
      <rgbColor rgb="FFFF00FF"/>
      <rgbColor rgb="FF00FFFF"/>
      <rgbColor rgb="FF9C0006"/>
      <rgbColor rgb="FF1E6B1E"/>
      <rgbColor rgb="FF000080"/>
      <rgbColor rgb="FF808000"/>
      <rgbColor rgb="FF800080"/>
      <rgbColor rgb="FF008080"/>
      <rgbColor rgb="FFBFBFBF"/>
      <rgbColor rgb="FF808080"/>
      <rgbColor rgb="FF9999FF"/>
      <rgbColor rgb="FF993366"/>
      <rgbColor rgb="FFFCEFD6"/>
      <rgbColor rgb="FFD9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FEFEF"/>
      <rgbColor rgb="FFD9E9D3"/>
      <rgbColor rgb="FFFFFF99"/>
      <rgbColor rgb="FF99CCFF"/>
      <rgbColor rgb="FFFF99CC"/>
      <rgbColor rgb="FFCC99FF"/>
      <rgbColor rgb="FFF7D9D9"/>
      <rgbColor rgb="FF3366FF"/>
      <rgbColor rgb="FF33CCCC"/>
      <rgbColor rgb="FF99CC00"/>
      <rgbColor rgb="FFFFCC00"/>
      <rgbColor rgb="FFFF9900"/>
      <rgbColor rgb="FFD9534F"/>
      <rgbColor rgb="FF555555"/>
      <rgbColor rgb="FF969696"/>
      <rgbColor rgb="FF003366"/>
      <rgbColor rgb="FF2D6A27"/>
      <rgbColor rgb="FF003300"/>
      <rgbColor rgb="FF333300"/>
      <rgbColor rgb="FF9C5700"/>
      <rgbColor rgb="FF993366"/>
      <rgbColor rgb="FF1F4E79"/>
      <rgbColor rgb="FF444444"/>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L111"/>
  <sheetViews>
    <sheetView showFormulas="0" showGridLines="0" showRowColHeaders="1" showZeros="1" rightToLeft="0" tabSelected="1"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B8" activeCellId="0" sqref="B8"/>
    </sheetView>
  </sheetViews>
  <sheetFormatPr baseColWidth="8" defaultColWidth="8.66796875" defaultRowHeight="14.25" zeroHeight="0" outlineLevelRow="1"/>
  <cols>
    <col width="9" customWidth="1" style="114" min="1" max="1"/>
    <col width="33" customWidth="1" style="114" min="2" max="2"/>
    <col width="12" customWidth="1" style="114" min="3" max="3"/>
    <col width="13" customWidth="1" style="114" min="4" max="11"/>
    <col width="13" customWidth="1" style="115" min="5" max="5"/>
    <col width="13" customWidth="1" style="115" min="6" max="6"/>
    <col width="13" customWidth="1" style="115" min="7" max="7"/>
    <col width="13" customWidth="1" style="115" min="8" max="8"/>
    <col width="13" customWidth="1" style="115" min="9" max="9"/>
    <col width="13" customWidth="1" style="115" min="10" max="10"/>
    <col width="13" customWidth="1" style="115" min="11" max="11"/>
    <col width="75" customWidth="1" style="114" min="12" max="12"/>
  </cols>
  <sheetData>
    <row r="1" ht="18" customHeight="1" s="115">
      <c r="A1" s="116" t="inlineStr">
        <is>
          <t>CHESTER PUBLIC UTILITY DISTRICT — WATER FUND — FY 2026-27 AMENDED BUDGET &amp; Five-Year Projections</t>
        </is>
      </c>
    </row>
    <row r="2" ht="66" customHeight="1" s="115">
      <c r="A2" s="139" t="inlineStr">
        <is>
          <t>FY 2026-27 Final Budget &amp; Five-Year Projections. Sources: MIP Fund Accounting (actuals), Adopted Budget (FY25-26 v2.1), PACE Engineering 2026 Utility Rate Study (Apr 20, 2026) Tables 5 &amp; 7, the Superior Tank Solutions Emergency Repair Contract (Board Resolution No. 456), Municipal Equipment Lease C63394 (Resolution No. 457) and the Nigro &amp; Nigro audit fee schedule. Capital financing follows the District's USDA Rural Development application, RD Apply ID 4061919, started 8/26/2026 and not yet submitted; the State DWSRF application is not being filed and those lines are held at zero. Amended by the Board of Directors on October 2, 2026 by Resolution No. 464 (Alternative B). Adopted by the Board of Directors on September 22, 2026 by Resolution No. 460. Resolution No. 464 (Alternative B) adds $35,000 for Change Order No. 1 to the Superior Tank Solutions Emergency Repair Contract, capitalized to fixed assets (see row 110, Water Fund tab) rather than expensed, since the work extends the tank's useful life — $17,500.02 in FY 2026-27, $17,499.98 in FY 2027-28.</t>
        </is>
      </c>
    </row>
    <row r="3" s="115">
      <c r="A3" s="121" t="inlineStr">
        <is>
          <t>Acc. Code</t>
        </is>
      </c>
      <c r="B3" s="121" t="inlineStr">
        <is>
          <t>Description</t>
        </is>
      </c>
      <c r="C3" s="121" t="inlineStr">
        <is>
          <t>FY 23-24
Actual</t>
        </is>
      </c>
      <c r="D3" s="121" t="inlineStr">
        <is>
          <t>FY 24-25
Actual</t>
        </is>
      </c>
      <c r="E3" s="121" t="inlineStr">
        <is>
          <t>FY 25-26
Actual
(Full Year)</t>
        </is>
      </c>
      <c r="F3" s="121" t="inlineStr">
        <is>
          <t>FY 25-26
Adopted
Budget</t>
        </is>
      </c>
      <c r="G3" s="121" t="inlineStr">
        <is>
          <t>FY 26-27
Proposed
Budget</t>
        </is>
      </c>
      <c r="H3" s="121" t="inlineStr">
        <is>
          <t>FY 27-28
Projection</t>
        </is>
      </c>
      <c r="I3" s="121" t="inlineStr">
        <is>
          <t>FY 28-29
Projection</t>
        </is>
      </c>
      <c r="J3" s="121" t="inlineStr">
        <is>
          <t>FY 29-30
Projection</t>
        </is>
      </c>
      <c r="K3" s="121" t="inlineStr">
        <is>
          <t>FY 30-31
Projection</t>
        </is>
      </c>
      <c r="L3" s="121" t="inlineStr">
        <is>
          <t>Notes / Basis</t>
        </is>
      </c>
    </row>
    <row r="4" s="115">
      <c r="A4" s="140" t="n"/>
      <c r="B4" s="118" t="inlineStr">
        <is>
          <t>OPERATING REVENUE</t>
        </is>
      </c>
      <c r="C4" s="141" t="n"/>
      <c r="D4" s="141" t="n"/>
      <c r="E4" s="141" t="n"/>
      <c r="F4" s="141" t="n"/>
      <c r="G4" s="141" t="n"/>
      <c r="H4" s="141" t="n"/>
      <c r="I4" s="141" t="n"/>
      <c r="J4" s="141" t="n"/>
      <c r="K4" s="141" t="n"/>
      <c r="L4" s="142" t="n"/>
    </row>
    <row r="5" s="115">
      <c r="A5" s="143" t="inlineStr">
        <is>
          <t>40100</t>
        </is>
      </c>
      <c r="B5" s="144" t="inlineStr">
        <is>
          <t>Service Charges</t>
        </is>
      </c>
      <c r="C5" s="145" t="n">
        <v>624463</v>
      </c>
      <c r="D5" s="145" t="n">
        <v>685081</v>
      </c>
      <c r="E5" s="145" t="n">
        <v>734978</v>
      </c>
      <c r="F5" s="145" t="n">
        <v>705633</v>
      </c>
      <c r="G5" s="145" t="n">
        <v>861026</v>
      </c>
      <c r="H5" s="145" t="n">
        <v>1029456</v>
      </c>
      <c r="I5" s="145" t="n">
        <v>1180779</v>
      </c>
      <c r="J5" s="145" t="n">
        <v>1210511</v>
      </c>
      <c r="K5" s="145" t="n">
        <v>1210511</v>
      </c>
      <c r="L5" s="134" t="inlineStr">
        <is>
          <t>PACE Rate Study Apr 2026 — Table 7, 5-yr rate schedule.</t>
        </is>
      </c>
    </row>
    <row r="6" s="115">
      <c r="A6" s="146" t="inlineStr">
        <is>
          <t>40105</t>
        </is>
      </c>
      <c r="B6" s="147" t="inlineStr">
        <is>
          <t>Base Rate Revenue</t>
        </is>
      </c>
      <c r="C6" s="145" t="n"/>
      <c r="D6" s="145" t="n"/>
      <c r="E6" s="145" t="n"/>
      <c r="F6" s="145" t="n"/>
      <c r="G6" s="145" t="n">
        <v>0</v>
      </c>
      <c r="H6" s="145" t="n">
        <v>0</v>
      </c>
      <c r="I6" s="145" t="n">
        <v>0</v>
      </c>
      <c r="J6" s="145" t="n">
        <v>0</v>
      </c>
      <c r="K6" s="145" t="n">
        <v>0</v>
      </c>
      <c r="L6" s="134" t="inlineStr">
        <is>
          <t>Placeholder — will populate once Inhance can report Base Rate Revenue separately from Service Charges (40100).</t>
        </is>
      </c>
    </row>
    <row r="7" s="115">
      <c r="A7" s="146" t="inlineStr">
        <is>
          <t>40110</t>
        </is>
      </c>
      <c r="B7" s="147" t="inlineStr">
        <is>
          <t>Usage Rate Revenue</t>
        </is>
      </c>
      <c r="C7" s="145" t="n"/>
      <c r="D7" s="145" t="n"/>
      <c r="E7" s="145" t="n"/>
      <c r="F7" s="145" t="n"/>
      <c r="G7" s="145" t="n">
        <v>0</v>
      </c>
      <c r="H7" s="145" t="n">
        <v>0</v>
      </c>
      <c r="I7" s="145" t="n">
        <v>0</v>
      </c>
      <c r="J7" s="145" t="n">
        <v>0</v>
      </c>
      <c r="K7" s="145" t="n">
        <v>0</v>
      </c>
      <c r="L7" s="134" t="inlineStr">
        <is>
          <t>Placeholder — will populate once Inhance can report Usage Rate Revenue separately from Service Charges (40100).</t>
        </is>
      </c>
    </row>
    <row r="8" s="115">
      <c r="A8" s="146" t="inlineStr">
        <is>
          <t>40115</t>
        </is>
      </c>
      <c r="B8" s="147" t="inlineStr">
        <is>
          <t>Dedicated Fire Sprinkler Rev</t>
        </is>
      </c>
      <c r="C8" s="145" t="n"/>
      <c r="D8" s="145" t="n"/>
      <c r="E8" s="145" t="n"/>
      <c r="F8" s="145" t="n"/>
      <c r="G8" s="145" t="n">
        <v>0</v>
      </c>
      <c r="H8" s="145" t="n">
        <v>0</v>
      </c>
      <c r="I8" s="145" t="n">
        <v>0</v>
      </c>
      <c r="J8" s="145" t="n">
        <v>0</v>
      </c>
      <c r="K8" s="145" t="n">
        <v>0</v>
      </c>
      <c r="L8" s="134" t="inlineStr">
        <is>
          <t>Placeholder — will populate once Inhance can report dedicated fire sprinkler revenue separately from Service Charges (40100).</t>
        </is>
      </c>
    </row>
    <row r="9" s="115">
      <c r="A9" s="143" t="inlineStr">
        <is>
          <t>40200</t>
        </is>
      </c>
      <c r="B9" s="144" t="inlineStr">
        <is>
          <t>Connections</t>
        </is>
      </c>
      <c r="C9" s="145" t="n"/>
      <c r="D9" s="145" t="n">
        <v>50</v>
      </c>
      <c r="E9" s="145" t="n"/>
      <c r="F9" s="145" t="n">
        <v>52</v>
      </c>
      <c r="G9" s="145" t="n">
        <v>0</v>
      </c>
      <c r="H9" s="145" t="n">
        <v>0</v>
      </c>
      <c r="I9" s="145" t="n">
        <v>0</v>
      </c>
      <c r="J9" s="145" t="n">
        <v>0</v>
      </c>
      <c r="K9" s="145" t="n">
        <v>0</v>
      </c>
      <c r="L9" s="134" t="inlineStr">
        <is>
          <t>Unable to accurately budget at this point.</t>
        </is>
      </c>
    </row>
    <row r="10" s="115">
      <c r="A10" s="143" t="inlineStr">
        <is>
          <t>40620</t>
        </is>
      </c>
      <c r="B10" s="144" t="inlineStr">
        <is>
          <t>Returned Check Fees</t>
        </is>
      </c>
      <c r="C10" s="145" t="n"/>
      <c r="D10" s="145" t="n">
        <v>-506</v>
      </c>
      <c r="E10" s="145" t="n"/>
      <c r="F10" s="145" t="n"/>
      <c r="G10" s="145" t="n"/>
      <c r="H10" s="145" t="n"/>
      <c r="I10" s="145" t="n"/>
      <c r="J10" s="145" t="n"/>
      <c r="K10" s="145" t="n"/>
      <c r="L10" s="149" t="n"/>
    </row>
    <row r="11" s="115">
      <c r="A11" s="143" t="inlineStr">
        <is>
          <t>40630</t>
        </is>
      </c>
      <c r="B11" s="144" t="inlineStr">
        <is>
          <t>Call Out/Closing Fees</t>
        </is>
      </c>
      <c r="C11" s="145" t="n">
        <v>-40</v>
      </c>
      <c r="D11" s="145" t="n">
        <v>1681</v>
      </c>
      <c r="E11" s="145" t="n">
        <v>0</v>
      </c>
      <c r="F11" s="145" t="n">
        <v>1732</v>
      </c>
      <c r="G11" s="145" t="n">
        <v>1681</v>
      </c>
      <c r="H11" s="145" t="n">
        <v>1731</v>
      </c>
      <c r="I11" s="145" t="n">
        <v>1783</v>
      </c>
      <c r="J11" s="145" t="n">
        <v>1837</v>
      </c>
      <c r="K11" s="145" t="n">
        <v>1892</v>
      </c>
      <c r="L11" s="134" t="inlineStr">
        <is>
          <t>Based on FY24-25 Actual (FY25-26 actual came in at $0).</t>
        </is>
      </c>
    </row>
    <row r="12" s="115">
      <c r="A12" s="143" t="inlineStr">
        <is>
          <t>40600</t>
        </is>
      </c>
      <c r="B12" s="144" t="inlineStr">
        <is>
          <t>Annexation Fees</t>
        </is>
      </c>
      <c r="C12" s="145" t="n">
        <v>27761</v>
      </c>
      <c r="D12" s="145" t="n"/>
      <c r="E12" s="145" t="n"/>
      <c r="F12" s="145" t="n">
        <v>0</v>
      </c>
      <c r="G12" s="145" t="n"/>
      <c r="H12" s="145" t="n"/>
      <c r="I12" s="145" t="n"/>
      <c r="J12" s="145" t="n"/>
      <c r="K12" s="145" t="n"/>
      <c r="L12" s="134" t="inlineStr">
        <is>
          <t>Source: Adopted Budget FY 2025-26 v.2.1 Amended, Water tab.</t>
        </is>
      </c>
    </row>
    <row r="13" s="115">
      <c r="A13" s="146" t="inlineStr">
        <is>
          <t>40610</t>
        </is>
      </c>
      <c r="B13" s="147" t="inlineStr">
        <is>
          <t>Late Fees &amp; Penalties</t>
        </is>
      </c>
      <c r="C13" s="145" t="n"/>
      <c r="D13" s="145" t="n"/>
      <c r="E13" s="145" t="n"/>
      <c r="F13" s="145" t="n">
        <v>0</v>
      </c>
      <c r="G13" s="145" t="n">
        <v>0</v>
      </c>
      <c r="H13" s="145" t="n">
        <v>0</v>
      </c>
      <c r="I13" s="145" t="n">
        <v>0</v>
      </c>
      <c r="J13" s="145" t="n">
        <v>0</v>
      </c>
      <c r="K13" s="145" t="n">
        <v>0</v>
      </c>
      <c r="L13" s="134" t="inlineStr">
        <is>
          <t>Account name updated.</t>
        </is>
      </c>
    </row>
    <row r="14" s="115">
      <c r="A14" s="146" t="inlineStr">
        <is>
          <t>40505</t>
        </is>
      </c>
      <c r="B14" s="147" t="inlineStr">
        <is>
          <t>Backflow Inspections &amp; Testing</t>
        </is>
      </c>
      <c r="C14" s="145" t="n"/>
      <c r="D14" s="145" t="n"/>
      <c r="E14" s="145" t="n"/>
      <c r="F14" s="145" t="n"/>
      <c r="G14" s="145" t="n">
        <v>0</v>
      </c>
      <c r="H14" s="145" t="n">
        <v>0</v>
      </c>
      <c r="I14" s="145" t="n">
        <v>0</v>
      </c>
      <c r="J14" s="145" t="n">
        <v>0</v>
      </c>
      <c r="K14" s="145" t="n">
        <v>0</v>
      </c>
      <c r="L14" s="134" t="inlineStr">
        <is>
          <t>Account name updated.</t>
        </is>
      </c>
    </row>
    <row r="15" s="115">
      <c r="A15" s="146" t="inlineStr">
        <is>
          <t>40635</t>
        </is>
      </c>
      <c r="B15" s="150" t="inlineStr">
        <is>
          <t>Hydrant Meter Fees</t>
        </is>
      </c>
      <c r="C15" s="145" t="n"/>
      <c r="D15" s="145" t="n"/>
      <c r="E15" s="145" t="n"/>
      <c r="F15" s="145" t="n"/>
      <c r="G15" s="145" t="n">
        <v>0</v>
      </c>
      <c r="H15" s="145" t="n">
        <v>0</v>
      </c>
      <c r="I15" s="145" t="n">
        <v>0</v>
      </c>
      <c r="J15" s="145" t="n">
        <v>0</v>
      </c>
      <c r="K15" s="145" t="n">
        <v>0</v>
      </c>
      <c r="L15" s="134" t="inlineStr">
        <is>
          <t>Account name updated.</t>
        </is>
      </c>
    </row>
    <row r="16" s="115">
      <c r="A16" s="146" t="inlineStr">
        <is>
          <t>40645</t>
        </is>
      </c>
      <c r="B16" s="150" t="inlineStr">
        <is>
          <t>Hydrant Water Usage Rev</t>
        </is>
      </c>
      <c r="C16" s="145" t="n"/>
      <c r="D16" s="145" t="n"/>
      <c r="E16" s="145" t="n"/>
      <c r="F16" s="145" t="n"/>
      <c r="G16" s="145" t="n">
        <v>0</v>
      </c>
      <c r="H16" s="145" t="n">
        <v>0</v>
      </c>
      <c r="I16" s="145" t="n">
        <v>0</v>
      </c>
      <c r="J16" s="145" t="n">
        <v>0</v>
      </c>
      <c r="K16" s="145" t="n">
        <v>0</v>
      </c>
      <c r="L16" s="134" t="inlineStr">
        <is>
          <t>Account name updated.</t>
        </is>
      </c>
    </row>
    <row r="17" s="115">
      <c r="A17" s="146" t="inlineStr">
        <is>
          <t>40150</t>
        </is>
      </c>
      <c r="B17" s="150" t="inlineStr">
        <is>
          <t>User Fees</t>
        </is>
      </c>
      <c r="C17" s="145" t="n"/>
      <c r="D17" s="145" t="n"/>
      <c r="E17" s="145" t="n"/>
      <c r="F17" s="145" t="n">
        <v>0</v>
      </c>
      <c r="G17" s="145" t="n">
        <v>0</v>
      </c>
      <c r="H17" s="145" t="n">
        <v>0</v>
      </c>
      <c r="I17" s="145" t="n">
        <v>0</v>
      </c>
      <c r="J17" s="145" t="n">
        <v>0</v>
      </c>
      <c r="K17" s="145" t="n">
        <v>0</v>
      </c>
      <c r="L17" s="134" t="inlineStr">
        <is>
          <t>Will be inactive once the other fee accounts (Base Rate/Usage Rate Revenue) are consistently used.</t>
        </is>
      </c>
    </row>
    <row r="18" s="115">
      <c r="A18" s="146" t="inlineStr">
        <is>
          <t>40400</t>
        </is>
      </c>
      <c r="B18" s="150" t="inlineStr">
        <is>
          <t>Service Reconnect Fees</t>
        </is>
      </c>
      <c r="C18" s="145" t="n"/>
      <c r="D18" s="145" t="n"/>
      <c r="E18" s="145" t="n"/>
      <c r="F18" s="145" t="n">
        <v>0</v>
      </c>
      <c r="G18" s="145" t="n">
        <v>0</v>
      </c>
      <c r="H18" s="145" t="n">
        <v>0</v>
      </c>
      <c r="I18" s="145" t="n">
        <v>0</v>
      </c>
      <c r="J18" s="145" t="n">
        <v>0</v>
      </c>
      <c r="K18" s="145" t="n">
        <v>0</v>
      </c>
      <c r="L18" s="134" t="inlineStr">
        <is>
          <t>No budget data developed yet for this account.</t>
        </is>
      </c>
    </row>
    <row r="19" s="115">
      <c r="A19" s="146" t="inlineStr">
        <is>
          <t>40510</t>
        </is>
      </c>
      <c r="B19" s="150" t="inlineStr">
        <is>
          <t>Regulatory &amp; Inspections Fees</t>
        </is>
      </c>
      <c r="C19" s="145" t="n"/>
      <c r="D19" s="145" t="n"/>
      <c r="E19" s="145" t="n"/>
      <c r="F19" s="145" t="n"/>
      <c r="G19" s="145" t="n">
        <v>0</v>
      </c>
      <c r="H19" s="145" t="n">
        <v>0</v>
      </c>
      <c r="I19" s="145" t="n">
        <v>0</v>
      </c>
      <c r="J19" s="145" t="n">
        <v>0</v>
      </c>
      <c r="K19" s="145" t="n">
        <v>0</v>
      </c>
      <c r="L19" s="134" t="inlineStr">
        <is>
          <t>No budget data developed yet for this account.</t>
        </is>
      </c>
    </row>
    <row r="20" s="115">
      <c r="A20" s="151" t="n"/>
      <c r="B20" s="241" t="inlineStr">
        <is>
          <t>TOTAL OPERATING REVENUE</t>
        </is>
      </c>
      <c r="C20" s="153">
        <f>SUM(C5:C19)</f>
        <v>652184</v>
      </c>
      <c r="D20" s="153">
        <f>SUM(D5:D19)</f>
        <v>686306</v>
      </c>
      <c r="E20" s="153">
        <f>SUM(E5:E19)</f>
        <v>734978</v>
      </c>
      <c r="F20" s="153">
        <f>SUM(F5:F19)</f>
        <v>707417</v>
      </c>
      <c r="G20" s="153">
        <f>SUM(G5:G19)</f>
        <v>862707</v>
      </c>
      <c r="H20" s="153">
        <f>SUM(H5:H19)</f>
        <v>1031187</v>
      </c>
      <c r="I20" s="153">
        <f>SUM(I5:I19)</f>
        <v>1182562</v>
      </c>
      <c r="J20" s="153">
        <f>SUM(J5:J19)</f>
        <v>1212348</v>
      </c>
      <c r="K20" s="153">
        <f>SUM(K5:K19)</f>
        <v>1212403</v>
      </c>
      <c r="L20" s="154" t="n"/>
    </row>
    <row r="21" s="115">
      <c r="A21" s="143" t="n"/>
      <c r="B21" s="144" t="n"/>
      <c r="C21" s="148" t="n"/>
      <c r="D21" s="148" t="n"/>
      <c r="E21" s="148" t="n"/>
      <c r="F21" s="148" t="n"/>
      <c r="G21" s="148" t="n"/>
      <c r="H21" s="148" t="n"/>
      <c r="I21" s="148" t="n"/>
      <c r="J21" s="148" t="n"/>
      <c r="K21" s="148" t="n"/>
      <c r="L21" s="149" t="n"/>
    </row>
    <row r="22" s="115">
      <c r="A22" s="140" t="n"/>
      <c r="B22" s="118" t="inlineStr">
        <is>
          <t>OPERATING EXPENSES</t>
        </is>
      </c>
      <c r="C22" s="141" t="n"/>
      <c r="D22" s="141" t="n"/>
      <c r="E22" s="141" t="n"/>
      <c r="F22" s="141" t="n"/>
      <c r="G22" s="141" t="n"/>
      <c r="H22" s="141" t="n"/>
      <c r="I22" s="141" t="n"/>
      <c r="J22" s="141" t="n"/>
      <c r="K22" s="141" t="n"/>
      <c r="L22" s="142" t="n"/>
    </row>
    <row r="23" s="115">
      <c r="A23" s="143" t="inlineStr">
        <is>
          <t>50400</t>
        </is>
      </c>
      <c r="B23" s="144" t="inlineStr">
        <is>
          <t>Supplies</t>
        </is>
      </c>
      <c r="C23" s="145" t="n">
        <v>12523</v>
      </c>
      <c r="D23" s="145" t="n">
        <v>9194</v>
      </c>
      <c r="E23" s="145" t="n">
        <v>5540</v>
      </c>
      <c r="F23" s="145" t="n">
        <v>6380</v>
      </c>
      <c r="G23" s="145" t="n">
        <v>9358</v>
      </c>
      <c r="H23" s="145" t="n">
        <v>9639</v>
      </c>
      <c r="I23" s="145" t="n">
        <v>9928</v>
      </c>
      <c r="J23" s="145" t="n">
        <v>10226</v>
      </c>
      <c r="K23" s="145" t="n">
        <v>10533</v>
      </c>
      <c r="L23" s="134" t="inlineStr">
        <is>
          <t>3-year historical average (FY23-24, FY24-25, FY25-26 actuals), then 3%/yr growth for projections.</t>
        </is>
      </c>
    </row>
    <row r="24" s="115">
      <c r="A24" s="143" t="inlineStr">
        <is>
          <t>50450</t>
        </is>
      </c>
      <c r="B24" s="144" t="inlineStr">
        <is>
          <t>Repairs</t>
        </is>
      </c>
      <c r="C24" s="145" t="n">
        <v>16388</v>
      </c>
      <c r="D24" s="145" t="n">
        <v>42033</v>
      </c>
      <c r="E24" s="145" t="n">
        <v>20894</v>
      </c>
      <c r="F24" s="145" t="n">
        <v>43294</v>
      </c>
      <c r="G24" s="145" t="n">
        <v>27232</v>
      </c>
      <c r="H24" s="145" t="n">
        <v>28049</v>
      </c>
      <c r="I24" s="145" t="n">
        <v>28890</v>
      </c>
      <c r="J24" s="145" t="n">
        <v>29757</v>
      </c>
      <c r="K24" s="145" t="n">
        <v>30649</v>
      </c>
      <c r="L24" s="134" t="inlineStr">
        <is>
          <t>3-year historical average (FY23-24, FY24-25, FY25-26 actuals), then 3%/yr growth for projections.</t>
        </is>
      </c>
    </row>
    <row r="25" s="115">
      <c r="A25" s="143" t="inlineStr">
        <is>
          <t>50500</t>
        </is>
      </c>
      <c r="B25" s="144" t="inlineStr">
        <is>
          <t>Maintenance</t>
        </is>
      </c>
      <c r="C25" s="145" t="n">
        <v>3912</v>
      </c>
      <c r="D25" s="145" t="n">
        <v>5209</v>
      </c>
      <c r="E25" s="145" t="n">
        <v>7118</v>
      </c>
      <c r="F25" s="145" t="n">
        <v>5365</v>
      </c>
      <c r="G25" s="145" t="n">
        <v>5575</v>
      </c>
      <c r="H25" s="145" t="n">
        <v>58367</v>
      </c>
      <c r="I25" s="145" t="n">
        <v>58540</v>
      </c>
      <c r="J25" s="145" t="n">
        <v>58717</v>
      </c>
      <c r="K25" s="145" t="n">
        <v>58900</v>
      </c>
      <c r="L25" s="134" t="inlineStr">
        <is>
          <t>3-yr historical average with 3%/yr growth. FY 27-28 forward adds $58,458/yr for the six-year tank maintenance program: Superior Tank's program is $130,000/yr for six years ($780,000); less the $429,250 emergency renovation contract now let separately under Res. 456 leaves $350,750, spread over six years. The program is separate from Res. 456, will go out to its own RFP, and runs FY 27-28 through FY 32-33 — four of the six years fall in this projection window. AMENDED (Res. No. 464, Alternative B, adopted 10/2/2026): the executed contract total rises from $429,250 to $464,250, so the six-year program's remaining pool drops from $350,750 to $315,750 and the annual add falls from $58,458 to $52,625/yr — H26-K26 above are updated to $58,367 | $58,540 | $58,717 | $58,900 (previously $64,201 | $64,373 | $64,550 | $64,733), a reduction of roughly $5,833/yr, consistent with this row's own $780,000-less-the-executed-contract methodology. See the Amendment Log tab.</t>
        </is>
      </c>
    </row>
    <row r="26" s="115">
      <c r="A26" s="143" t="n"/>
      <c r="B26" s="134" t="inlineStr">
        <is>
          <t>Water Tank Rehabilitation — Maintenance Program Portion (STS Contract, Res. No. 456)</t>
        </is>
      </c>
      <c r="C26" s="145" t="n"/>
      <c r="D26" s="145" t="n"/>
      <c r="E26" s="145" t="n"/>
      <c r="F26" s="145" t="n"/>
      <c r="G26" s="145" t="n">
        <v>149625</v>
      </c>
      <c r="H26" s="145" t="n">
        <v>149625</v>
      </c>
      <c r="I26" s="145" t="n">
        <v>0</v>
      </c>
      <c r="J26" s="145" t="n">
        <v>0</v>
      </c>
      <c r="K26" s="145" t="n">
        <v>0</v>
      </c>
      <c r="L26" s="134" t="inlineStr">
        <is>
          <t>STS contract, Res. No. 456. $429,250 total: $130,000 emergency portion capitalized (shown below); $299,250 maintenance program expensed over 12 payments of $24,937.50.</t>
        </is>
      </c>
    </row>
    <row r="27" s="115">
      <c r="A27" s="143" t="inlineStr">
        <is>
          <t>50700</t>
        </is>
      </c>
      <c r="B27" s="144" t="inlineStr">
        <is>
          <t>Engineering</t>
        </is>
      </c>
      <c r="C27" s="145" t="n">
        <v>132</v>
      </c>
      <c r="D27" s="145" t="n">
        <v>650</v>
      </c>
      <c r="E27" s="145" t="n">
        <v>432</v>
      </c>
      <c r="F27" s="145" t="n">
        <v>670</v>
      </c>
      <c r="G27" s="145" t="n">
        <v>445</v>
      </c>
      <c r="H27" s="145" t="n">
        <v>459</v>
      </c>
      <c r="I27" s="145" t="n">
        <v>472</v>
      </c>
      <c r="J27" s="145" t="n">
        <v>486</v>
      </c>
      <c r="K27" s="145" t="n">
        <v>501</v>
      </c>
      <c r="L27" s="134" t="inlineStr">
        <is>
          <t>3% growth from FY25-26 actuals.</t>
        </is>
      </c>
    </row>
    <row r="28" s="115">
      <c r="A28" s="143" t="n"/>
      <c r="B28" s="144" t="inlineStr">
        <is>
          <t>Water Metering &amp; SCADA Project — Engineering, Design &amp; Environmental Review</t>
        </is>
      </c>
      <c r="C28" s="145" t="n"/>
      <c r="D28" s="145" t="n"/>
      <c r="E28" s="145" t="n"/>
      <c r="F28" s="145" t="n"/>
      <c r="G28" s="145" t="n">
        <v>0</v>
      </c>
      <c r="H28" s="145" t="n">
        <v>0</v>
      </c>
      <c r="I28" s="145" t="n">
        <v>0</v>
      </c>
      <c r="J28" s="145" t="n">
        <v>0</v>
      </c>
      <c r="K28" s="145" t="n">
        <v>0</v>
      </c>
      <c r="L28" s="134" t="inlineStr">
        <is>
          <t>Held at zero. The State DWSRF application is not being filed; the District is pursuing USDA Rural Development instead, RD Apply ID 4061919. Application, engineering report, 30% design and environmental review costs sit in operating expense, not debt service — see Assumptions Section 20.</t>
        </is>
      </c>
    </row>
    <row r="29" s="115">
      <c r="A29" s="143" t="inlineStr">
        <is>
          <t>50800</t>
        </is>
      </c>
      <c r="B29" s="144" t="inlineStr">
        <is>
          <t>Utilities All</t>
        </is>
      </c>
      <c r="C29" s="145" t="n">
        <v>131127</v>
      </c>
      <c r="D29" s="145" t="n">
        <v>172504</v>
      </c>
      <c r="E29" s="145" t="n">
        <v>144950</v>
      </c>
      <c r="F29" s="145" t="n">
        <v>177679</v>
      </c>
      <c r="G29" s="145" t="n">
        <v>149298</v>
      </c>
      <c r="H29" s="145" t="n">
        <v>153777</v>
      </c>
      <c r="I29" s="145" t="n">
        <v>158390</v>
      </c>
      <c r="J29" s="145" t="n">
        <v>163142</v>
      </c>
      <c r="K29" s="145" t="n">
        <v>168036</v>
      </c>
      <c r="L29" s="134" t="inlineStr">
        <is>
          <t>Includes power, gas, telephone, and cell phone.</t>
        </is>
      </c>
    </row>
    <row r="30" s="115">
      <c r="A30" s="143" t="inlineStr">
        <is>
          <t>53100</t>
        </is>
      </c>
      <c r="B30" s="144" t="inlineStr">
        <is>
          <t>Street Light Expense</t>
        </is>
      </c>
      <c r="C30" s="145" t="n"/>
      <c r="D30" s="145" t="n">
        <v>16261</v>
      </c>
      <c r="E30" s="145" t="n">
        <v>14373</v>
      </c>
      <c r="F30" s="145" t="n">
        <v>15844</v>
      </c>
      <c r="G30" s="145" t="n">
        <v>14804</v>
      </c>
      <c r="H30" s="145" t="n">
        <v>15249</v>
      </c>
      <c r="I30" s="145" t="n">
        <v>15706</v>
      </c>
      <c r="J30" s="145" t="n">
        <v>16177</v>
      </c>
      <c r="K30" s="145" t="n">
        <v>16662</v>
      </c>
      <c r="L30" s="134" t="inlineStr">
        <is>
          <t>3%/yr, 50/50 Water/Sewer split.</t>
        </is>
      </c>
    </row>
    <row r="31" s="115">
      <c r="A31" s="143" t="inlineStr">
        <is>
          <t>60700</t>
        </is>
      </c>
      <c r="B31" s="144" t="inlineStr">
        <is>
          <t>Insurance</t>
        </is>
      </c>
      <c r="C31" s="145" t="n">
        <v>27518</v>
      </c>
      <c r="D31" s="145" t="n">
        <v>21824</v>
      </c>
      <c r="E31" s="145" t="n">
        <v>31696</v>
      </c>
      <c r="F31" s="145" t="n">
        <v>25341</v>
      </c>
      <c r="G31" s="145" t="n">
        <v>32647</v>
      </c>
      <c r="H31" s="145" t="n">
        <v>33627</v>
      </c>
      <c r="I31" s="145" t="n">
        <v>34636</v>
      </c>
      <c r="J31" s="145" t="n">
        <v>35675</v>
      </c>
      <c r="K31" s="145" t="n">
        <v>36745</v>
      </c>
      <c r="L31" s="134" t="inlineStr">
        <is>
          <t>3% growth from FY25-26 actuals.</t>
        </is>
      </c>
    </row>
    <row r="32" s="115">
      <c r="A32" s="143" t="inlineStr">
        <is>
          <t>60800</t>
        </is>
      </c>
      <c r="B32" s="144" t="inlineStr">
        <is>
          <t>Office Expense</t>
        </is>
      </c>
      <c r="C32" s="145" t="n">
        <v>84</v>
      </c>
      <c r="D32" s="145" t="n"/>
      <c r="E32" s="145" t="n">
        <v>2603</v>
      </c>
      <c r="F32" s="145" t="n">
        <v>3090</v>
      </c>
      <c r="G32" s="145" t="n">
        <v>2681</v>
      </c>
      <c r="H32" s="145" t="n">
        <v>2761</v>
      </c>
      <c r="I32" s="145" t="n">
        <v>2844</v>
      </c>
      <c r="J32" s="145" t="n">
        <v>2930</v>
      </c>
      <c r="K32" s="145" t="n">
        <v>3017</v>
      </c>
      <c r="L32" s="134" t="inlineStr">
        <is>
          <t>3% growth from FY25-26 actuals.</t>
        </is>
      </c>
    </row>
    <row r="33" s="115">
      <c r="A33" s="143" t="inlineStr">
        <is>
          <t>60900</t>
        </is>
      </c>
      <c r="B33" s="144" t="inlineStr">
        <is>
          <t>Postage</t>
        </is>
      </c>
      <c r="C33" s="145" t="n">
        <v>4283</v>
      </c>
      <c r="D33" s="145" t="n">
        <v>6099</v>
      </c>
      <c r="E33" s="145" t="n">
        <v>6228</v>
      </c>
      <c r="F33" s="145" t="n">
        <v>6282</v>
      </c>
      <c r="G33" s="145" t="n">
        <v>6415</v>
      </c>
      <c r="H33" s="145" t="n">
        <v>6607</v>
      </c>
      <c r="I33" s="145" t="n">
        <v>6806</v>
      </c>
      <c r="J33" s="145" t="n">
        <v>7010</v>
      </c>
      <c r="K33" s="145" t="n">
        <v>7220</v>
      </c>
      <c r="L33" s="134" t="inlineStr">
        <is>
          <t>3% growth from FY25-26 actuals.</t>
        </is>
      </c>
    </row>
    <row r="34" s="115">
      <c r="A34" s="143" t="inlineStr">
        <is>
          <t>61100</t>
        </is>
      </c>
      <c r="B34" s="144" t="inlineStr">
        <is>
          <t>Auto Expense</t>
        </is>
      </c>
      <c r="C34" s="145" t="n">
        <v>13987</v>
      </c>
      <c r="D34" s="145" t="n">
        <v>9236</v>
      </c>
      <c r="E34" s="145" t="n">
        <v>10390</v>
      </c>
      <c r="F34" s="145" t="n">
        <v>9513</v>
      </c>
      <c r="G34" s="145" t="n">
        <v>10702</v>
      </c>
      <c r="H34" s="145" t="n">
        <v>11023</v>
      </c>
      <c r="I34" s="145" t="n">
        <v>11353</v>
      </c>
      <c r="J34" s="145" t="n">
        <v>11694</v>
      </c>
      <c r="K34" s="145" t="n">
        <v>12045</v>
      </c>
      <c r="L34" s="134" t="inlineStr">
        <is>
          <t>3% growth from FY25-26 actuals.</t>
        </is>
      </c>
    </row>
    <row r="35" s="115">
      <c r="A35" s="143" t="inlineStr">
        <is>
          <t>61200</t>
        </is>
      </c>
      <c r="B35" s="144" t="inlineStr">
        <is>
          <t>Equipment</t>
        </is>
      </c>
      <c r="C35" s="145" t="n">
        <v>14773</v>
      </c>
      <c r="D35" s="145" t="n">
        <v>34968</v>
      </c>
      <c r="E35" s="145" t="n">
        <v>7424</v>
      </c>
      <c r="F35" s="145" t="n">
        <v>36017</v>
      </c>
      <c r="G35" s="145" t="n">
        <v>7068</v>
      </c>
      <c r="H35" s="145" t="n">
        <v>7280</v>
      </c>
      <c r="I35" s="145" t="n">
        <v>7499</v>
      </c>
      <c r="J35" s="145" t="n">
        <v>7724</v>
      </c>
      <c r="K35" s="145" t="n">
        <v>7955</v>
      </c>
      <c r="L35" s="134" t="inlineStr">
        <is>
          <t>3% growth from FY25-26 actuals.</t>
        </is>
      </c>
    </row>
    <row r="36" s="115">
      <c r="A36" s="143" t="inlineStr">
        <is>
          <t>61250</t>
        </is>
      </c>
      <c r="B36" s="144" t="inlineStr">
        <is>
          <t>Legal Expense</t>
        </is>
      </c>
      <c r="C36" s="145" t="n">
        <v>1507</v>
      </c>
      <c r="D36" s="145" t="n">
        <v>7203</v>
      </c>
      <c r="E36" s="145" t="n">
        <v>7719</v>
      </c>
      <c r="F36" s="145" t="n">
        <v>7419</v>
      </c>
      <c r="G36" s="145" t="n">
        <v>7951</v>
      </c>
      <c r="H36" s="145" t="n">
        <v>8189</v>
      </c>
      <c r="I36" s="145" t="n">
        <v>8435</v>
      </c>
      <c r="J36" s="145" t="n">
        <v>8688</v>
      </c>
      <c r="K36" s="145" t="n">
        <v>8949</v>
      </c>
      <c r="L36" s="134" t="inlineStr">
        <is>
          <t>3% growth.</t>
        </is>
      </c>
    </row>
    <row r="37" s="115">
      <c r="A37" s="143" t="inlineStr">
        <is>
          <t>61300</t>
        </is>
      </c>
      <c r="B37" s="144" t="inlineStr">
        <is>
          <t>Professional Services</t>
        </is>
      </c>
      <c r="C37" s="155" t="n">
        <v>69628</v>
      </c>
      <c r="D37" s="145" t="n">
        <v>97707</v>
      </c>
      <c r="E37" s="145" t="n">
        <v>99597</v>
      </c>
      <c r="F37" s="145" t="n">
        <v>100638</v>
      </c>
      <c r="G37" s="145" t="n">
        <v>12526</v>
      </c>
      <c r="H37" s="145" t="n">
        <v>12902</v>
      </c>
      <c r="I37" s="145" t="n">
        <v>13288</v>
      </c>
      <c r="J37" s="145" t="n">
        <v>13688</v>
      </c>
      <c r="K37" s="145" t="n">
        <v>14098</v>
      </c>
      <c r="L37" s="134" t="inlineStr">
        <is>
          <t>Base = FY25-26 actual less the $60,000 GM allocation and $3,822 moved to Testing &amp; Monitoring; software subscriptions reclassified to 61320; 3%/yr on the balance. Reduced for outside bookkeeping and payroll brought in house — see Wages-Office. Carries $10,500/yr of the Nigro &amp; Nigro engagement (50% of the $20,000 financial audit and the $1,000 State Controller's Report); that portion is flat through FY2031 per the fee schedule.</t>
        </is>
      </c>
    </row>
    <row r="38" s="115">
      <c r="A38" s="143" t="inlineStr">
        <is>
          <t>61320</t>
        </is>
      </c>
      <c r="B38" s="144" t="inlineStr">
        <is>
          <t>Software and Subscriptions</t>
        </is>
      </c>
      <c r="C38" s="145" t="n"/>
      <c r="D38" s="145" t="n"/>
      <c r="E38" s="145" t="n"/>
      <c r="F38" s="145" t="n"/>
      <c r="G38" s="145" t="n">
        <v>15343</v>
      </c>
      <c r="H38" s="145" t="n">
        <v>15803</v>
      </c>
      <c r="I38" s="145" t="n">
        <v>16277</v>
      </c>
      <c r="J38" s="145" t="n">
        <v>16765</v>
      </c>
      <c r="K38" s="145" t="n">
        <v>17268</v>
      </c>
      <c r="L38" s="134" t="inlineStr">
        <is>
          <t>MIP/Abila $2,452, Harris $3,544, CivicPlus (formerly Streamline) $4,001, Neptune/Ferguson Waterworks $1,881, Microsoft $1,692, Claude $1,000, CivAssist $545, PSN $228 — all 50% shares except Neptune, which is Water only; 3%/yr. Reclassified out of 61300. Includes half the MIP/Abila invoice covering the Fire module.</t>
        </is>
      </c>
    </row>
    <row r="39" s="115">
      <c r="A39" s="143" t="inlineStr">
        <is>
          <t>61700</t>
        </is>
      </c>
      <c r="B39" s="144" t="inlineStr">
        <is>
          <t>Dues &amp; Fees</t>
        </is>
      </c>
      <c r="C39" s="145" t="n">
        <v>10817</v>
      </c>
      <c r="D39" s="145" t="n">
        <v>17804</v>
      </c>
      <c r="E39" s="145" t="n">
        <v>16971</v>
      </c>
      <c r="F39" s="145" t="n">
        <v>18338</v>
      </c>
      <c r="G39" s="145" t="n">
        <v>17395</v>
      </c>
      <c r="H39" s="145" t="n">
        <v>17916</v>
      </c>
      <c r="I39" s="145" t="n">
        <v>18454</v>
      </c>
      <c r="J39" s="145" t="n">
        <v>19008</v>
      </c>
      <c r="K39" s="145" t="n">
        <v>19578</v>
      </c>
      <c r="L39" s="134" t="inlineStr">
        <is>
          <t>3% growth from FY25-26 actuals.</t>
        </is>
      </c>
    </row>
    <row r="40" s="115">
      <c r="A40" s="143" t="inlineStr">
        <is>
          <t>61750</t>
        </is>
      </c>
      <c r="B40" s="144" t="inlineStr">
        <is>
          <t>Training &amp; Travel</t>
        </is>
      </c>
      <c r="C40" s="145" t="n">
        <v>7067</v>
      </c>
      <c r="D40" s="145" t="n">
        <v>6326</v>
      </c>
      <c r="E40" s="145" t="n">
        <v>4121</v>
      </c>
      <c r="F40" s="145" t="n">
        <v>6516</v>
      </c>
      <c r="G40" s="145" t="n">
        <v>6516</v>
      </c>
      <c r="H40" s="145" t="n">
        <v>6711</v>
      </c>
      <c r="I40" s="145" t="n">
        <v>6913</v>
      </c>
      <c r="J40" s="145" t="n">
        <v>7120</v>
      </c>
      <c r="K40" s="145" t="n">
        <v>7334</v>
      </c>
      <c r="L40" s="134" t="inlineStr">
        <is>
          <t>3%/yr growth starting FY26-27.</t>
        </is>
      </c>
    </row>
    <row r="41" s="115">
      <c r="A41" s="143" t="inlineStr">
        <is>
          <t>61900</t>
        </is>
      </c>
      <c r="B41" s="144" t="inlineStr">
        <is>
          <t>Depreciation Expense</t>
        </is>
      </c>
      <c r="C41" s="145" t="n">
        <v>81726</v>
      </c>
      <c r="D41" s="145" t="n">
        <v>79016</v>
      </c>
      <c r="E41" s="145" t="n">
        <v>110285</v>
      </c>
      <c r="F41" s="145" t="n">
        <v>84549</v>
      </c>
      <c r="G41" s="145" t="n">
        <v>82906.67</v>
      </c>
      <c r="H41" s="145" t="n">
        <v>84001</v>
      </c>
      <c r="I41" s="145" t="n">
        <v>77731</v>
      </c>
      <c r="J41" s="145" t="n">
        <v>72520</v>
      </c>
      <c r="K41" s="145" t="n">
        <v>72520</v>
      </c>
      <c r="L41" s="134" t="inlineStr">
        <is>
          <t>Base from the auditor's Audited Depreciation Schedule at June 30, 2025, Fund 200, rolled forward asset by asset, plus three assets capitalized after that schedule: the 198 Main metal roof ($321/yr, 40-yr life), the capitalized portion of the tank rehabilitation under Res. No. 456 ($4,333 in FY 26-27, $6,500/yr after, 20-yr life) and the Bobcat S64 skid steer under Res. No. 457 ($3,089 in FY 26-27, $3,707/yr after, 10-yr life, Water's 50% share). Water totals $81,740 | $82,251 | $75,981 | $70,770 | $70,770. AMENDMENT (Res. No. 464, Alternative B, adopted Oct. 2, 2026): the $35,000 Change Order No. 1 construction cost is capitalized to the same tank asset, so it is depreciated too — using the same 20-year useful life and placed-in-service convention as the $130,000 portion above (8 months of depreciation in FY 26-27, full year thereafter): $1,166.67 in FY 26-27, $1,750/yr after. Depreciation should start when this construction work is substantially complete and the tank is back in its intended use — not when it is paid for, since the $35,000 is billed out over the same 12-month installment schedule as the base contract, which runs through December 2027, long after the work itself will be done. In-service date assumed at roughly November 2026, matching the base project.</t>
        </is>
      </c>
    </row>
    <row r="42" s="115">
      <c r="A42" s="143" t="inlineStr">
        <is>
          <t>61800</t>
        </is>
      </c>
      <c r="B42" s="144" t="inlineStr">
        <is>
          <t>Other Expenses</t>
        </is>
      </c>
      <c r="C42" s="145" t="n">
        <v>4390</v>
      </c>
      <c r="D42" s="145" t="n">
        <v>-2985</v>
      </c>
      <c r="E42" s="145" t="n">
        <v>0</v>
      </c>
      <c r="F42" s="145" t="n">
        <v>650</v>
      </c>
      <c r="G42" s="145" t="n">
        <v>85</v>
      </c>
      <c r="H42" s="145" t="n">
        <v>88</v>
      </c>
      <c r="I42" s="145" t="n">
        <v>90</v>
      </c>
      <c r="J42" s="145" t="n">
        <v>93</v>
      </c>
      <c r="K42" s="145" t="n">
        <v>96</v>
      </c>
      <c r="L42" s="134" t="inlineStr">
        <is>
          <t>Goal: trend to $0 — see 61810 Prior Year Adjustments for PY entries.</t>
        </is>
      </c>
    </row>
    <row r="43" s="115">
      <c r="A43" s="143" t="inlineStr">
        <is>
          <t>50660</t>
        </is>
      </c>
      <c r="B43" s="144" t="inlineStr">
        <is>
          <t>Annexation Expenses</t>
        </is>
      </c>
      <c r="C43" s="145" t="n"/>
      <c r="D43" s="145" t="n"/>
      <c r="E43" s="145" t="n"/>
      <c r="F43" s="145" t="n">
        <v>0</v>
      </c>
      <c r="G43" s="145" t="n">
        <v>0</v>
      </c>
      <c r="H43" s="145" t="n">
        <v>0</v>
      </c>
      <c r="I43" s="145" t="n">
        <v>0</v>
      </c>
      <c r="J43" s="145" t="n">
        <v>0</v>
      </c>
      <c r="K43" s="145" t="n">
        <v>0</v>
      </c>
      <c r="L43" s="149" t="n"/>
    </row>
    <row r="44" s="115">
      <c r="A44" s="143" t="inlineStr">
        <is>
          <t>60810</t>
        </is>
      </c>
      <c r="B44" s="144" t="inlineStr">
        <is>
          <t>Testing and Monitoring</t>
        </is>
      </c>
      <c r="C44" s="145" t="n"/>
      <c r="D44" s="145" t="n"/>
      <c r="E44" s="145" t="n"/>
      <c r="F44" s="145" t="n"/>
      <c r="G44" s="145" t="n">
        <v>3822</v>
      </c>
      <c r="H44" s="145" t="n">
        <v>3937</v>
      </c>
      <c r="I44" s="145" t="n">
        <v>4055</v>
      </c>
      <c r="J44" s="145" t="n">
        <v>4176</v>
      </c>
      <c r="K44" s="145" t="n">
        <v>4302</v>
      </c>
      <c r="L44" s="134" t="inlineStr">
        <is>
          <t>Includes $3,822 reallocated from Professional Services (61300); grown 3%/yr from the FY26-27 base.</t>
        </is>
      </c>
    </row>
    <row r="45" s="115">
      <c r="A45" s="143" t="inlineStr">
        <is>
          <t>61600</t>
        </is>
      </c>
      <c r="B45" s="144" t="inlineStr">
        <is>
          <t>Bad Debt</t>
        </is>
      </c>
      <c r="C45" s="145" t="n"/>
      <c r="D45" s="145" t="n"/>
      <c r="E45" s="145" t="n"/>
      <c r="F45" s="145" t="n"/>
      <c r="G45" s="145" t="n">
        <v>0</v>
      </c>
      <c r="H45" s="145" t="n">
        <v>0</v>
      </c>
      <c r="I45" s="145" t="n">
        <v>0</v>
      </c>
      <c r="J45" s="145" t="n">
        <v>0</v>
      </c>
      <c r="K45" s="145" t="n">
        <v>0</v>
      </c>
      <c r="L45" s="149" t="n"/>
    </row>
    <row r="46" s="115">
      <c r="A46" s="143" t="inlineStr">
        <is>
          <t>61810</t>
        </is>
      </c>
      <c r="B46" s="144" t="inlineStr">
        <is>
          <t>Prior Year Adjustments</t>
        </is>
      </c>
      <c r="C46" s="145" t="n"/>
      <c r="D46" s="145" t="n"/>
      <c r="E46" s="145" t="n"/>
      <c r="F46" s="145" t="n"/>
      <c r="G46" s="145" t="n">
        <v>0</v>
      </c>
      <c r="H46" s="145" t="n">
        <v>0</v>
      </c>
      <c r="I46" s="145" t="n">
        <v>0</v>
      </c>
      <c r="J46" s="145" t="n">
        <v>0</v>
      </c>
      <c r="K46" s="145" t="n">
        <v>0</v>
      </c>
      <c r="L46" s="134" t="inlineStr">
        <is>
          <t>Entries for financial statement preparation only; not for routine posting.</t>
        </is>
      </c>
    </row>
    <row r="47" s="115">
      <c r="A47" s="143" t="inlineStr">
        <is>
          <t>61305</t>
        </is>
      </c>
      <c r="B47" s="144" t="inlineStr">
        <is>
          <t>GM Contractor Services</t>
        </is>
      </c>
      <c r="C47" s="145" t="n">
        <v>10000</v>
      </c>
      <c r="D47" s="145" t="n"/>
      <c r="E47" s="145" t="n"/>
      <c r="F47" s="145" t="n"/>
      <c r="G47" s="145" t="n">
        <v>60000</v>
      </c>
      <c r="H47" s="145" t="n">
        <v>60000</v>
      </c>
      <c r="I47" s="145" t="n">
        <v>60000</v>
      </c>
      <c r="J47" s="145" t="n">
        <v>60000</v>
      </c>
      <c r="K47" s="145" t="n">
        <v>60000</v>
      </c>
      <c r="L47" s="134" t="inlineStr">
        <is>
          <t>$120,000/yr total, $60,000/fund — Board-approved independent contractor agreement for the General Manager.</t>
        </is>
      </c>
    </row>
    <row r="48" s="115">
      <c r="A48" s="151" t="n"/>
      <c r="B48" s="241" t="inlineStr">
        <is>
          <t>TOTAL OPERATING EXPENSES</t>
        </is>
      </c>
      <c r="C48" s="153">
        <f>SUM(C23:C47)</f>
        <v>409862</v>
      </c>
      <c r="D48" s="153">
        <f>SUM(D23:D47)</f>
        <v>523049</v>
      </c>
      <c r="E48" s="153">
        <f>SUM(E23:E47)</f>
        <v>490341</v>
      </c>
      <c r="F48" s="153">
        <f>SUM(F23:F47)</f>
        <v>547585</v>
      </c>
      <c r="G48" s="153">
        <f>SUM(G23:G47)</f>
        <v>622394.67</v>
      </c>
      <c r="H48" s="153">
        <f>SUM(H23:H47)</f>
        <v>686010</v>
      </c>
      <c r="I48" s="153">
        <f>SUM(I23:I47)</f>
        <v>540307</v>
      </c>
      <c r="J48" s="153">
        <f>SUM(J23:J47)</f>
        <v>545596</v>
      </c>
      <c r="K48" s="153">
        <f>SUM(K23:K47)</f>
        <v>556408</v>
      </c>
      <c r="L48" s="154" t="n"/>
    </row>
    <row r="49" s="115">
      <c r="A49" s="143" t="n"/>
      <c r="B49" s="144" t="n"/>
      <c r="C49" s="148" t="n"/>
      <c r="D49" s="148" t="n"/>
      <c r="E49" s="148" t="n"/>
      <c r="F49" s="148" t="n"/>
      <c r="G49" s="148" t="n"/>
      <c r="H49" s="148" t="n"/>
      <c r="I49" s="148" t="n"/>
      <c r="J49" s="148" t="n"/>
      <c r="K49" s="148" t="n"/>
      <c r="L49" s="149" t="n"/>
    </row>
    <row r="50" s="115">
      <c r="A50" s="140" t="n"/>
      <c r="B50" s="118" t="inlineStr">
        <is>
          <t>WAGES, TAXES &amp; BENEFITS</t>
        </is>
      </c>
      <c r="C50" s="141" t="n"/>
      <c r="D50" s="141" t="n"/>
      <c r="E50" s="141" t="n"/>
      <c r="F50" s="141" t="n"/>
      <c r="G50" s="141" t="n"/>
      <c r="H50" s="141" t="n"/>
      <c r="I50" s="141" t="n"/>
      <c r="J50" s="141" t="n"/>
      <c r="K50" s="141" t="n"/>
      <c r="L50" s="142" t="n"/>
    </row>
    <row r="51" s="115">
      <c r="A51" s="156" t="n"/>
      <c r="B51" s="201" t="inlineStr">
        <is>
          <t>Wages, Taxes &amp; Benefits (Pre-existing budget combination)</t>
        </is>
      </c>
      <c r="C51" s="158" t="n">
        <v>299031</v>
      </c>
      <c r="D51" s="158" t="n"/>
      <c r="E51" s="158" t="n"/>
      <c r="F51" s="158" t="n">
        <v>336392</v>
      </c>
      <c r="G51" s="158" t="n"/>
      <c r="H51" s="158" t="n"/>
      <c r="I51" s="158" t="n"/>
      <c r="J51" s="158" t="n"/>
      <c r="K51" s="158" t="n"/>
      <c r="L51" s="159" t="inlineStr">
        <is>
          <t>REFERENCE ONLY — excluded from TOTAL WAGES below to avoid double-counting.</t>
        </is>
      </c>
    </row>
    <row r="52" s="115">
      <c r="A52" s="143" t="inlineStr">
        <is>
          <t>50195</t>
        </is>
      </c>
      <c r="B52" s="144" t="inlineStr">
        <is>
          <t>Wages-Overtime Pay</t>
        </is>
      </c>
      <c r="C52" s="145" t="n">
        <v>956</v>
      </c>
      <c r="D52" s="145" t="n">
        <v>1613</v>
      </c>
      <c r="E52" s="145" t="n">
        <v>1801</v>
      </c>
      <c r="F52" s="145" t="n"/>
      <c r="G52" s="145" t="n">
        <v>1855</v>
      </c>
      <c r="H52" s="145" t="n">
        <v>1892</v>
      </c>
      <c r="I52" s="145" t="n">
        <v>1930</v>
      </c>
      <c r="J52" s="145" t="n">
        <v>1969</v>
      </c>
      <c r="K52" s="145" t="n">
        <v>2008</v>
      </c>
      <c r="L52" s="134" t="inlineStr">
        <is>
          <t>FY25-26 actual base, then grown with the wage schedule rather than general inflation: the MOU term through FY 27-28 and 2%/yr beyond it, matching the Wages methodology.</t>
        </is>
      </c>
    </row>
    <row r="53" s="115">
      <c r="A53" s="143" t="inlineStr">
        <is>
          <t>50200</t>
        </is>
      </c>
      <c r="B53" s="149" t="inlineStr">
        <is>
          <t>Wages - WS Operations</t>
        </is>
      </c>
      <c r="C53" s="145" t="n">
        <v>99654</v>
      </c>
      <c r="D53" s="145" t="n">
        <v>108409</v>
      </c>
      <c r="E53" s="145" t="n">
        <v>100261</v>
      </c>
      <c r="F53" s="145" t="n"/>
      <c r="G53" s="145" t="n">
        <v>124420</v>
      </c>
      <c r="H53" s="145" t="n">
        <v>131050</v>
      </c>
      <c r="I53" s="145" t="n">
        <v>133812</v>
      </c>
      <c r="J53" s="145" t="n">
        <v>136633</v>
      </c>
      <c r="K53" s="145" t="n">
        <v>139515</v>
      </c>
      <c r="L53" s="134" t="inlineStr">
        <is>
          <t>Built position by position at District salary schedule rates for each position's actual step, including applicable differentials and on-call pay. See the wage build worksheet on file with the General Manager. Includes a part-time seasonal Maintenance Worker/Meter Reader (Policy 2305) at the bottom of the classification range: 500 hours in FY 26-27 on a spring start, then a full season capped below the CalPERS membership threshold. Also includes an Equipment and Facilities Technician (Policy 2330) as a 300-hour ceiling at Step A, not a forecast; the work is intermittent and the FY 26-27 hours are weighted to winter building maintenance carried over from prior years. Two classifications in this line — the Equipment and Facilities Technician (Policy 2330) and the Accounting Technician (Policy 2325) — are contingent on Board approval of the classification; if not adopted, the appropriation is not spent.</t>
        </is>
      </c>
    </row>
    <row r="54" s="115">
      <c r="A54" s="143" t="inlineStr">
        <is>
          <t>60100</t>
        </is>
      </c>
      <c r="B54" s="149" t="inlineStr">
        <is>
          <t>Wages-Office</t>
        </is>
      </c>
      <c r="C54" s="145" t="n">
        <v>39997</v>
      </c>
      <c r="D54" s="145" t="n">
        <v>45709</v>
      </c>
      <c r="E54" s="145" t="n">
        <v>58997</v>
      </c>
      <c r="F54" s="145" t="n"/>
      <c r="G54" s="145" t="n">
        <v>53913</v>
      </c>
      <c r="H54" s="145" t="n">
        <v>54725</v>
      </c>
      <c r="I54" s="145" t="n">
        <v>55919</v>
      </c>
      <c r="J54" s="145" t="n">
        <v>57141</v>
      </c>
      <c r="K54" s="145" t="n">
        <v>58390</v>
      </c>
      <c r="L54" s="134" t="inlineStr">
        <is>
          <t>Built position by position at District salary schedule rates including applicable differentials, plus one non-bargaining-unit position and a part-time Accounting Technician replacing outside bookkeeping and payroll services. Office Manager is vacant and is not budgeted. See the wage build worksheet on file with the General Manager.</t>
        </is>
      </c>
    </row>
    <row r="55" s="115">
      <c r="A55" s="143" t="inlineStr">
        <is>
          <t>60300</t>
        </is>
      </c>
      <c r="B55" s="144" t="inlineStr">
        <is>
          <t>Payroll Taxes</t>
        </is>
      </c>
      <c r="C55" s="145" t="n">
        <v>12747</v>
      </c>
      <c r="D55" s="145" t="n">
        <v>13494</v>
      </c>
      <c r="E55" s="145" t="n">
        <v>12610</v>
      </c>
      <c r="F55" s="145" t="n"/>
      <c r="G55" s="145">
        <f>ROUND((G52+G53+G54)*0.0765,0)</f>
        <v>13784</v>
      </c>
      <c r="H55" s="145">
        <f>ROUND((H52+H53+H54)*0.0765,0)</f>
        <v>14357</v>
      </c>
      <c r="I55" s="145">
        <f>ROUND((I52+I53+I54)*0.0765,0)</f>
        <v>14662</v>
      </c>
      <c r="J55" s="145">
        <f>ROUND((J52+J53+J54)*0.0765,0)</f>
        <v>14974</v>
      </c>
      <c r="K55" s="145">
        <f>ROUND((K52+K53+K54)*0.0765,0)</f>
        <v>15293</v>
      </c>
      <c r="L55" s="134" t="inlineStr">
        <is>
          <t>Statutory employer FICA: Social Security 6.20% on wages up to the $184,500 2026 wage base plus Medicare 1.45% on all wages = 7.65%. Applied to Wages-Overtime + Wages-WS Operations + Wages-Office. Was 8.5%; the District's own FY25-26 actuals ran 7.83%.</t>
        </is>
      </c>
    </row>
    <row r="56" s="115">
      <c r="A56" s="143" t="inlineStr">
        <is>
          <t>60325</t>
        </is>
      </c>
      <c r="B56" s="144" t="inlineStr">
        <is>
          <t>PERS Employer Contribution</t>
        </is>
      </c>
      <c r="C56" s="145" t="n">
        <v>67017</v>
      </c>
      <c r="D56" s="145" t="n">
        <v>97813</v>
      </c>
      <c r="E56" s="145" t="n">
        <v>58537</v>
      </c>
      <c r="F56" s="145" t="n"/>
      <c r="G56" s="145" t="n"/>
      <c r="H56" s="145" t="n"/>
      <c r="I56" s="145" t="n"/>
      <c r="J56" s="145" t="n"/>
      <c r="K56" s="145" t="n"/>
      <c r="L56" s="134" t="inlineStr">
        <is>
          <t>The District’s total CalPERS employer contribution as MIP posts it — normal cost and unfunded liability combined on one account. Historical actuals only. From FY 2026-27 the two components are budgeted separately on 60327 and 60329, so this line carries no budget-year figure.</t>
        </is>
      </c>
    </row>
    <row r="57" s="115">
      <c r="A57" s="143" t="inlineStr">
        <is>
          <t>60327</t>
        </is>
      </c>
      <c r="B57" s="144" t="inlineStr">
        <is>
          <t>PERS UAL Employer Cont.</t>
        </is>
      </c>
      <c r="C57" s="145" t="n"/>
      <c r="D57" s="145" t="n"/>
      <c r="E57" s="145" t="n"/>
      <c r="F57" s="145" t="n"/>
      <c r="G57" s="145" t="n">
        <v>45296</v>
      </c>
      <c r="H57" s="145" t="n">
        <v>47000</v>
      </c>
      <c r="I57" s="145" t="n">
        <v>50000</v>
      </c>
      <c r="J57" s="145" t="n">
        <v>50500</v>
      </c>
      <c r="K57" s="145" t="n">
        <v>51000</v>
      </c>
      <c r="L57" s="134" t="inlineStr">
        <is>
          <t>Unfunded accrued liability payment only. Historical actuals are on 60325, where MIP posts the District’s combined PERS contribution.</t>
        </is>
      </c>
    </row>
    <row r="58" s="115">
      <c r="A58" s="146" t="inlineStr">
        <is>
          <t>60326</t>
        </is>
      </c>
      <c r="B58" s="147" t="inlineStr">
        <is>
          <t>PERS GASB 68 Exp Adj</t>
        </is>
      </c>
      <c r="C58" s="145" t="n"/>
      <c r="D58" s="145" t="n"/>
      <c r="E58" s="145" t="n"/>
      <c r="F58" s="145" t="n"/>
      <c r="G58" s="145" t="n">
        <v>0</v>
      </c>
      <c r="H58" s="145" t="n">
        <v>0</v>
      </c>
      <c r="I58" s="145" t="n">
        <v>0</v>
      </c>
      <c r="J58" s="145" t="n">
        <v>0</v>
      </c>
      <c r="K58" s="145" t="n">
        <v>0</v>
      </c>
      <c r="L58" s="134" t="inlineStr">
        <is>
          <t>Accounting entry only — no money moves and no check is written. GASB 68 requires the audited statements to report the District’s share of the CalPERS risk pool rather than what the District paid in cash. The auditor posts the difference once a year. It swings with CalPERS investment returns and with the District’s changing share of the pool, neither of which can be forecast, so it is budgeted at $0 rather than guessed at. Account 60351 does the same job for retiree health under GASB 75.</t>
        </is>
      </c>
    </row>
    <row r="59" s="115">
      <c r="A59" s="146" t="inlineStr">
        <is>
          <t>60329</t>
        </is>
      </c>
      <c r="B59" s="147" t="inlineStr">
        <is>
          <t>PERS Employer Cont Normal</t>
        </is>
      </c>
      <c r="C59" s="145" t="n"/>
      <c r="D59" s="145" t="n"/>
      <c r="E59" s="145" t="n"/>
      <c r="F59" s="145" t="n"/>
      <c r="G59" s="145" t="n">
        <v>16087</v>
      </c>
      <c r="H59" s="145" t="n">
        <v>16065</v>
      </c>
      <c r="I59" s="145" t="n">
        <v>16065</v>
      </c>
      <c r="J59" s="145" t="n">
        <v>16065</v>
      </c>
      <c r="K59" s="145" t="n">
        <v>16065</v>
      </c>
      <c r="L59" s="134" t="inlineStr">
        <is>
          <t>Normal cost only. Historical actuals are on 60325, where MIP posts the District’s combined PERS contribution.</t>
        </is>
      </c>
    </row>
    <row r="60" outlineLevel="1" s="115">
      <c r="A60" s="143" t="inlineStr">
        <is>
          <t>60350</t>
        </is>
      </c>
      <c r="B60" s="149" t="inlineStr">
        <is>
          <t>OPEB Retiree Health Premiums</t>
        </is>
      </c>
      <c r="C60" s="145" t="n">
        <v>26301</v>
      </c>
      <c r="D60" s="145" t="n">
        <v>306751</v>
      </c>
      <c r="E60" s="145" t="n">
        <v>17101</v>
      </c>
      <c r="F60" s="145" t="n"/>
      <c r="G60" s="145" t="n">
        <v>17614</v>
      </c>
      <c r="H60" s="145" t="n">
        <v>18142</v>
      </c>
      <c r="I60" s="145" t="n">
        <v>18687</v>
      </c>
      <c r="J60" s="145" t="n">
        <v>19247</v>
      </c>
      <c r="K60" s="145" t="n">
        <v>19825</v>
      </c>
      <c r="L60" s="134" t="inlineStr">
        <is>
          <t>Confirmed by the district's auditor: budget off the FY25-26 actual ($17,101), 3%/yr thereafter. The FY24-25 figure is a GASB 75 actuarial liability adjustment, not premiums — that adjustment no longer runs through this account and is carried in 60351 below.</t>
        </is>
      </c>
    </row>
    <row r="61" outlineLevel="1" s="115">
      <c r="A61" s="143" t="inlineStr">
        <is>
          <t>60400</t>
        </is>
      </c>
      <c r="B61" s="144" t="inlineStr">
        <is>
          <t>Current Employee Health</t>
        </is>
      </c>
      <c r="C61" s="145" t="n">
        <v>36090</v>
      </c>
      <c r="D61" s="145" t="n">
        <v>46132</v>
      </c>
      <c r="E61" s="145" t="n">
        <v>39379</v>
      </c>
      <c r="F61" s="145" t="n"/>
      <c r="G61" s="145" t="n">
        <v>40560</v>
      </c>
      <c r="H61" s="145" t="n">
        <v>41777</v>
      </c>
      <c r="I61" s="145" t="n">
        <v>43030</v>
      </c>
      <c r="J61" s="145" t="n">
        <v>44321</v>
      </c>
      <c r="K61" s="145" t="n">
        <v>45651</v>
      </c>
      <c r="L61" s="134" t="inlineStr">
        <is>
          <t>Budgeted off the FY 2025-26 actual ($39,379), 3%/yr thereafter. Reflects the group insurance terms currently in effect: the District pays the premium in full for the employee and eligible dependents, so the cost follows each employee’s coverage level. The 3% for FY 2026-27 approximates the CalPERS 4.97% premium increase effective 1/1/2027, which lands mid-fiscal-year. The appropriation is above the current premium run-rate.</t>
        </is>
      </c>
    </row>
    <row r="62" outlineLevel="1" s="115">
      <c r="A62" s="143" t="inlineStr">
        <is>
          <t>60500</t>
        </is>
      </c>
      <c r="B62" s="144" t="inlineStr">
        <is>
          <t>Unemployment Taxes</t>
        </is>
      </c>
      <c r="C62" s="145" t="n">
        <v>922</v>
      </c>
      <c r="D62" s="145" t="n">
        <v>1404</v>
      </c>
      <c r="E62" s="145" t="n">
        <v>1141</v>
      </c>
      <c r="F62" s="145" t="n"/>
      <c r="G62" s="145">
        <f>ROUND((G52+G53+G54)*0.008,0)</f>
        <v>1442</v>
      </c>
      <c r="H62" s="145">
        <f>ROUND((H52+H53+H54)*0.008,0)</f>
        <v>1501</v>
      </c>
      <c r="I62" s="145">
        <f>ROUND((I52+I53+I54)*0.008,0)</f>
        <v>1533</v>
      </c>
      <c r="J62" s="145">
        <f>ROUND((J52+J53+J54)*0.008,0)</f>
        <v>1566</v>
      </c>
      <c r="K62" s="145">
        <f>ROUND((K52+K53+K54)*0.008,0)</f>
        <v>1599</v>
      </c>
      <c r="L62" s="134" t="inlineStr">
        <is>
          <t>Calculated on Wages-Overtime + Wages-WS Operations + Wages-Office at a 0.8% effective rate, derived from this fund's own FY 2025-26 actuals, which ran 0.71%.</t>
        </is>
      </c>
    </row>
    <row r="63" outlineLevel="1" s="115">
      <c r="A63" s="143" t="inlineStr">
        <is>
          <t>60600</t>
        </is>
      </c>
      <c r="B63" s="144" t="inlineStr">
        <is>
          <t>Compensation Insurance</t>
        </is>
      </c>
      <c r="C63" s="145" t="n">
        <v>5348</v>
      </c>
      <c r="D63" s="145" t="n">
        <v>5550</v>
      </c>
      <c r="E63" s="145" t="n">
        <v>7483</v>
      </c>
      <c r="F63" s="145" t="n"/>
      <c r="G63" s="145">
        <f>ROUND((G52+G53+G54)*0.046,0)</f>
        <v>8289</v>
      </c>
      <c r="H63" s="145">
        <f>ROUND((H52+H53+H54)*0.046,0)</f>
        <v>8633</v>
      </c>
      <c r="I63" s="145">
        <f>ROUND((I52+I53+I54)*0.046,0)</f>
        <v>8816</v>
      </c>
      <c r="J63" s="145">
        <f>ROUND((J52+J53+J54)*0.046,0)</f>
        <v>9004</v>
      </c>
      <c r="K63" s="145">
        <f>ROUND((K52+K53+K54)*0.046,0)</f>
        <v>9196</v>
      </c>
      <c r="L63" s="134" t="inlineStr">
        <is>
          <t>Calculated on Wages-Overtime + Wages-WS Operations + Wages-Office at a 4.6% effective rate. Basis: the District's own FY 2025-26 actuals — $15,077 of premium on a $327,486 wage base district-wide, 4.65% in Water and 4.56% in Wastewater. FY 2024-25 is not used because that year's wage accounts carry audit adjusting entries.</t>
        </is>
      </c>
    </row>
    <row r="64" outlineLevel="1" s="115">
      <c r="A64" s="143" t="inlineStr">
        <is>
          <t>60328</t>
        </is>
      </c>
      <c r="B64" s="144" t="inlineStr">
        <is>
          <t>457 Employer Contribution Exp</t>
        </is>
      </c>
      <c r="C64" s="145" t="n"/>
      <c r="D64" s="145" t="n"/>
      <c r="E64" s="145" t="n"/>
      <c r="F64" s="145" t="n"/>
      <c r="G64" s="145" t="n">
        <v>3600</v>
      </c>
      <c r="H64" s="145" t="n">
        <v>3600</v>
      </c>
      <c r="I64" s="145" t="n">
        <v>3600</v>
      </c>
      <c r="J64" s="145" t="n">
        <v>3600</v>
      </c>
      <c r="K64" s="145" t="n">
        <v>3600</v>
      </c>
      <c r="L64" s="134" t="inlineStr">
        <is>
          <t>$150/employee/month × 4 employees district-wide ($7,200/yr), split 50/50 Water/Sewer = $3,600/yr each fund.</t>
        </is>
      </c>
    </row>
    <row r="65" s="115">
      <c r="A65" s="143" t="inlineStr">
        <is>
          <t>60351</t>
        </is>
      </c>
      <c r="B65" s="144" t="inlineStr">
        <is>
          <t>OPEB GASB75 Exp Adj</t>
        </is>
      </c>
      <c r="C65" s="145" t="n"/>
      <c r="D65" s="145" t="n"/>
      <c r="E65" s="145" t="n"/>
      <c r="F65" s="145" t="n"/>
      <c r="G65" s="145" t="n">
        <v>0</v>
      </c>
      <c r="H65" s="145" t="n">
        <v>0</v>
      </c>
      <c r="I65" s="145" t="n">
        <v>0</v>
      </c>
      <c r="J65" s="145" t="n">
        <v>0</v>
      </c>
      <c r="K65" s="145" t="n">
        <v>0</v>
      </c>
      <c r="L65" s="134" t="inlineStr">
        <is>
          <t>Account now carrying the GASB 75 OPEB liability adjustment, moved out of 60350. Non-cash auditor year-end entry, so no dollar amount is appropriated here. A figure would reduce Change in Net Position without any cash leaving the District.</t>
        </is>
      </c>
    </row>
    <row r="66" s="115">
      <c r="A66" s="151" t="n"/>
      <c r="B66" s="241" t="inlineStr">
        <is>
          <t>TOTAL WAGES</t>
        </is>
      </c>
      <c r="C66" s="153">
        <f>SUM(C52:C65)</f>
        <v>289032</v>
      </c>
      <c r="D66" s="153">
        <f>SUM(D52:D65)</f>
        <v>626875</v>
      </c>
      <c r="E66" s="153">
        <f>SUM(E52:E65)</f>
        <v>297310</v>
      </c>
      <c r="F66" s="153">
        <f>F51</f>
        <v>336392</v>
      </c>
      <c r="G66" s="153">
        <f>SUM(G52:G65)</f>
        <v>326860</v>
      </c>
      <c r="H66" s="153">
        <f>SUM(H52:H65)</f>
        <v>338742</v>
      </c>
      <c r="I66" s="153">
        <f>SUM(I52:I65)</f>
        <v>348054</v>
      </c>
      <c r="J66" s="153">
        <f>SUM(J52:J65)</f>
        <v>355020</v>
      </c>
      <c r="K66" s="153">
        <f>SUM(K52:K65)</f>
        <v>362142</v>
      </c>
      <c r="L66" s="160" t="inlineStr">
        <is>
          <t>Wage-driven taxes and benefits are calculated off the wage lines above. FY 27-28 uses the 2027/28 schedule with step progression; FY 28-29 onward is beyond the MOU term and grows 2%/yr.</t>
        </is>
      </c>
    </row>
    <row r="67" s="115">
      <c r="A67" s="143" t="n"/>
      <c r="B67" s="144" t="n"/>
      <c r="C67" s="148" t="n"/>
      <c r="D67" s="148" t="n"/>
      <c r="E67" s="148" t="n"/>
      <c r="F67" s="148" t="n"/>
      <c r="G67" s="148" t="n"/>
      <c r="H67" s="148" t="n"/>
      <c r="I67" s="148" t="n"/>
      <c r="J67" s="148" t="n"/>
      <c r="K67" s="148" t="n"/>
      <c r="L67" s="149" t="n"/>
    </row>
    <row r="68" s="115">
      <c r="A68" s="140" t="n"/>
      <c r="B68" s="118" t="inlineStr">
        <is>
          <t>NON-OPERATING REVENUE</t>
        </is>
      </c>
      <c r="C68" s="141" t="n"/>
      <c r="D68" s="141" t="n"/>
      <c r="E68" s="141" t="n"/>
      <c r="F68" s="141" t="n"/>
      <c r="G68" s="141" t="n"/>
      <c r="H68" s="141" t="n"/>
      <c r="I68" s="141" t="n"/>
      <c r="J68" s="141" t="n"/>
      <c r="K68" s="141" t="n"/>
      <c r="L68" s="142" t="n"/>
    </row>
    <row r="69" s="115">
      <c r="A69" s="146" t="inlineStr">
        <is>
          <t>40700</t>
        </is>
      </c>
      <c r="B69" s="150" t="inlineStr">
        <is>
          <t>Property Taxes</t>
        </is>
      </c>
      <c r="C69" s="145" t="n">
        <v>132524</v>
      </c>
      <c r="D69" s="145" t="n">
        <v>138789</v>
      </c>
      <c r="E69" s="145" t="n">
        <v>133703</v>
      </c>
      <c r="F69" s="145" t="n">
        <v>143375</v>
      </c>
      <c r="G69" s="145" t="n">
        <v>139361</v>
      </c>
      <c r="H69" s="145" t="n">
        <v>143542</v>
      </c>
      <c r="I69" s="145" t="n">
        <v>147848</v>
      </c>
      <c r="J69" s="145" t="n">
        <v>152284</v>
      </c>
      <c r="K69" s="145" t="n">
        <v>156852</v>
      </c>
      <c r="L69" s="134" t="inlineStr">
        <is>
          <t>FY 2026-27 is built on prior-year receipts. The FY 2025-26 actual was corrected 9/18/2026 to the Plumas County apportionment schedule dated 9/9/2026 — see Assumptions Section 25.</t>
        </is>
      </c>
    </row>
    <row r="70" s="115">
      <c r="A70" s="146" t="inlineStr">
        <is>
          <t>44230</t>
        </is>
      </c>
      <c r="B70" s="144" t="inlineStr">
        <is>
          <t>Home Owner's Exemption</t>
        </is>
      </c>
      <c r="C70" s="145" t="n"/>
      <c r="D70" s="145" t="n">
        <v>410</v>
      </c>
      <c r="E70" s="145" t="n"/>
      <c r="F70" s="145" t="n">
        <v>0</v>
      </c>
      <c r="G70" s="145" t="n"/>
      <c r="H70" s="145" t="n"/>
      <c r="I70" s="145" t="n"/>
      <c r="J70" s="145" t="n"/>
      <c r="K70" s="145" t="n"/>
      <c r="L70" s="134" t="inlineStr">
        <is>
          <t>Will be pulled out of/reconciled against Property Taxes (40700) with the FY26-27 audit adjusting journal entries.</t>
        </is>
      </c>
    </row>
    <row r="71" s="115">
      <c r="A71" s="143" t="inlineStr">
        <is>
          <t>40875</t>
        </is>
      </c>
      <c r="B71" s="144" t="inlineStr">
        <is>
          <t>Facilities Revenue</t>
        </is>
      </c>
      <c r="C71" s="145" t="n"/>
      <c r="D71" s="145" t="n">
        <v>2410</v>
      </c>
      <c r="E71" s="145" t="n">
        <v>7485</v>
      </c>
      <c r="F71" s="145" t="n">
        <v>2482</v>
      </c>
      <c r="G71" s="145" t="n">
        <v>7200</v>
      </c>
      <c r="H71" s="145" t="n">
        <v>12750</v>
      </c>
      <c r="I71" s="145" t="n">
        <v>18411</v>
      </c>
      <c r="J71" s="145" t="n">
        <v>18635</v>
      </c>
      <c r="K71" s="145" t="n">
        <v>18864</v>
      </c>
      <c r="L71" s="134" t="inlineStr">
        <is>
          <t>The Fire Fund’s $1,200/month lease payment for the building these funds own, split 50/50 = $7,200/yr each, flat. From FY 27-28 this line also carries the TowerCo ground lease. See Assumptions Sections 11 and 26.</t>
        </is>
      </c>
    </row>
    <row r="72" s="115">
      <c r="A72" s="143" t="inlineStr">
        <is>
          <t>45100</t>
        </is>
      </c>
      <c r="B72" s="144" t="inlineStr">
        <is>
          <t>Solid Waste Franchise Fee</t>
        </is>
      </c>
      <c r="C72" s="145" t="n"/>
      <c r="D72" s="145" t="n">
        <v>2500</v>
      </c>
      <c r="E72" s="145" t="n">
        <v>2500</v>
      </c>
      <c r="F72" s="145" t="n"/>
      <c r="G72" s="145" t="n">
        <v>2500</v>
      </c>
      <c r="H72" s="145" t="n">
        <v>2500</v>
      </c>
      <c r="I72" s="145" t="n">
        <v>2500</v>
      </c>
      <c r="J72" s="145" t="n">
        <v>2500</v>
      </c>
      <c r="K72" s="145" t="n">
        <v>2500</v>
      </c>
      <c r="L72" s="134" t="inlineStr">
        <is>
          <t>Flat $2,500/yr for projections.</t>
        </is>
      </c>
    </row>
    <row r="73" s="115">
      <c r="A73" s="143" t="inlineStr">
        <is>
          <t>40800</t>
        </is>
      </c>
      <c r="B73" s="144" t="inlineStr">
        <is>
          <t>Other Income</t>
        </is>
      </c>
      <c r="C73" s="145" t="n">
        <v>781</v>
      </c>
      <c r="D73" s="145" t="n">
        <v>1229</v>
      </c>
      <c r="E73" s="145" t="n">
        <v>538</v>
      </c>
      <c r="F73" s="145" t="n">
        <v>1266</v>
      </c>
      <c r="G73" s="145" t="n">
        <v>555</v>
      </c>
      <c r="H73" s="145" t="n">
        <v>571</v>
      </c>
      <c r="I73" s="145" t="n">
        <v>588</v>
      </c>
      <c r="J73" s="145" t="n">
        <v>606</v>
      </c>
      <c r="K73" s="145" t="n">
        <v>624</v>
      </c>
      <c r="L73" s="134" t="inlineStr">
        <is>
          <t>3% growth from FY25-26 actuals.</t>
        </is>
      </c>
    </row>
    <row r="74" s="115">
      <c r="A74" s="146" t="inlineStr">
        <is>
          <t>70100</t>
        </is>
      </c>
      <c r="B74" s="150" t="inlineStr">
        <is>
          <t>Interest Income</t>
        </is>
      </c>
      <c r="C74" s="145" t="n"/>
      <c r="D74" s="145" t="n">
        <v>7107</v>
      </c>
      <c r="E74" s="145" t="n">
        <v>9599</v>
      </c>
      <c r="F74" s="145" t="n">
        <v>7320</v>
      </c>
      <c r="G74" s="145" t="n">
        <v>11492</v>
      </c>
      <c r="H74" s="145" t="n">
        <v>11492</v>
      </c>
      <c r="I74" s="145" t="n">
        <v>11492</v>
      </c>
      <c r="J74" s="145" t="n">
        <v>11492</v>
      </c>
      <c r="K74" s="145" t="n">
        <v>11492</v>
      </c>
      <c r="L74" s="134" t="inlineStr">
        <is>
          <t>The Water Fund's own effective yield, 2.38%, applied to its cash balance and held flat for five years. The yield is what the fund actually earned in FY 2025-26. Balances are held flat rather than grown, so no interest is projected on cash the District has not yet accumulated. Water earns below the pool rate because roughly a third of its cash sits in a checking account rather than in California CLASS. See Assumptions Section 27.</t>
        </is>
      </c>
    </row>
    <row r="75" s="115">
      <c r="A75" s="143" t="inlineStr">
        <is>
          <t>70150</t>
        </is>
      </c>
      <c r="B75" s="144" t="inlineStr">
        <is>
          <t>Interest L.A.I.F.</t>
        </is>
      </c>
      <c r="C75" s="145" t="n">
        <v>53</v>
      </c>
      <c r="D75" s="145" t="n">
        <v>48</v>
      </c>
      <c r="E75" s="145" t="n">
        <v>212</v>
      </c>
      <c r="F75" s="145" t="n">
        <v>50</v>
      </c>
      <c r="G75" s="145" t="n">
        <v>212</v>
      </c>
      <c r="H75" s="145" t="n">
        <v>212</v>
      </c>
      <c r="I75" s="145" t="n">
        <v>212</v>
      </c>
      <c r="J75" s="145" t="n">
        <v>212</v>
      </c>
      <c r="K75" s="145" t="n">
        <v>212</v>
      </c>
      <c r="L75" s="134" t="inlineStr">
        <is>
          <t>Held at the FY 2025-26 actual. Carved out of the 2.38% above so the two lines are not double counted.</t>
        </is>
      </c>
    </row>
    <row r="76" s="115">
      <c r="A76" s="151" t="n"/>
      <c r="B76" s="241" t="inlineStr">
        <is>
          <t>TOTAL NON-OP REVENUE</t>
        </is>
      </c>
      <c r="C76" s="153">
        <f>SUM(C69:C75)</f>
        <v>133358</v>
      </c>
      <c r="D76" s="153">
        <f>SUM(D69:D75)</f>
        <v>152493</v>
      </c>
      <c r="E76" s="153">
        <f>SUM(E69:E75)</f>
        <v>154037</v>
      </c>
      <c r="F76" s="153">
        <f>SUM(F69:F75)</f>
        <v>154493</v>
      </c>
      <c r="G76" s="153">
        <f>SUM(G69:G75)</f>
        <v>161320</v>
      </c>
      <c r="H76" s="153">
        <f>SUM(H69:H75)</f>
        <v>171067</v>
      </c>
      <c r="I76" s="153">
        <f>SUM(I69:I75)</f>
        <v>181051</v>
      </c>
      <c r="J76" s="153">
        <f>SUM(J69:J75)</f>
        <v>185729</v>
      </c>
      <c r="K76" s="153">
        <f>SUM(K69:K75)</f>
        <v>190544</v>
      </c>
      <c r="L76" s="154" t="n"/>
    </row>
    <row r="77" s="115">
      <c r="A77" s="143" t="n"/>
      <c r="B77" s="144" t="n"/>
      <c r="C77" s="148" t="n"/>
      <c r="D77" s="148" t="n"/>
      <c r="E77" s="148" t="n"/>
      <c r="F77" s="148" t="n"/>
      <c r="G77" s="148" t="n"/>
      <c r="H77" s="148" t="n"/>
      <c r="I77" s="148" t="n"/>
      <c r="J77" s="148" t="n"/>
      <c r="K77" s="148" t="n"/>
      <c r="L77" s="149" t="n"/>
    </row>
    <row r="78" s="115">
      <c r="A78" s="140" t="n"/>
      <c r="B78" s="118" t="inlineStr">
        <is>
          <t>NON-OPERATING EXPENSES</t>
        </is>
      </c>
      <c r="C78" s="141" t="n"/>
      <c r="D78" s="141" t="n"/>
      <c r="E78" s="141" t="n"/>
      <c r="F78" s="141" t="n"/>
      <c r="G78" s="141" t="n"/>
      <c r="H78" s="141" t="n"/>
      <c r="I78" s="141" t="n"/>
      <c r="J78" s="141" t="n"/>
      <c r="K78" s="141" t="n"/>
      <c r="L78" s="142" t="n"/>
    </row>
    <row r="79" s="115">
      <c r="A79" s="143" t="inlineStr">
        <is>
          <t>61850</t>
        </is>
      </c>
      <c r="B79" s="144" t="inlineStr">
        <is>
          <t>Interest Expense</t>
        </is>
      </c>
      <c r="C79" s="145" t="n">
        <v>1339</v>
      </c>
      <c r="D79" s="145" t="n">
        <v>1890</v>
      </c>
      <c r="E79" s="145" t="n"/>
      <c r="F79" s="145" t="n">
        <v>1947</v>
      </c>
      <c r="G79" s="145" t="n">
        <v>0</v>
      </c>
      <c r="H79" s="145" t="n">
        <v>0</v>
      </c>
      <c r="I79" s="145" t="n">
        <v>0</v>
      </c>
      <c r="J79" s="145" t="n">
        <v>0</v>
      </c>
      <c r="K79" s="145" t="n">
        <v>0</v>
      </c>
      <c r="L79" s="134" t="inlineStr">
        <is>
          <t>3% annual growth. Source: Adopted Budget FY 2025-26 v.2.1 Amended.</t>
        </is>
      </c>
    </row>
    <row r="80" s="115">
      <c r="A80" s="151" t="n"/>
      <c r="B80" s="241" t="inlineStr">
        <is>
          <t>TOTAL NON-OP EXPENSES</t>
        </is>
      </c>
      <c r="C80" s="153">
        <f>SUM(C79)</f>
        <v>1339</v>
      </c>
      <c r="D80" s="153">
        <f>SUM(D79)</f>
        <v>1890</v>
      </c>
      <c r="E80" s="153">
        <f>SUM(E79)</f>
        <v>0</v>
      </c>
      <c r="F80" s="153">
        <f>SUM(F79)</f>
        <v>1947</v>
      </c>
      <c r="G80" s="153">
        <f>SUM(G79)</f>
        <v>0</v>
      </c>
      <c r="H80" s="153">
        <f>SUM(H79)</f>
        <v>0</v>
      </c>
      <c r="I80" s="153">
        <f>SUM(I79)</f>
        <v>0</v>
      </c>
      <c r="J80" s="153">
        <f>SUM(J79)</f>
        <v>0</v>
      </c>
      <c r="K80" s="153">
        <f>SUM(K79)</f>
        <v>0</v>
      </c>
      <c r="L80" s="154" t="n"/>
    </row>
    <row r="81" s="115">
      <c r="A81" s="143" t="n"/>
      <c r="B81" s="144" t="n"/>
      <c r="C81" s="148" t="n"/>
      <c r="D81" s="148" t="n"/>
      <c r="E81" s="148" t="n"/>
      <c r="F81" s="148" t="n"/>
      <c r="G81" s="148" t="n"/>
      <c r="H81" s="148" t="n"/>
      <c r="I81" s="148" t="n"/>
      <c r="J81" s="148" t="n"/>
      <c r="K81" s="148" t="n"/>
      <c r="L81" s="149" t="n"/>
    </row>
    <row r="82" s="115">
      <c r="A82" s="140" t="n"/>
      <c r="B82" s="118" t="inlineStr">
        <is>
          <t>GRANT REVENUE</t>
        </is>
      </c>
      <c r="C82" s="141" t="n"/>
      <c r="D82" s="141" t="n"/>
      <c r="E82" s="141" t="n"/>
      <c r="F82" s="141" t="n"/>
      <c r="G82" s="141" t="n"/>
      <c r="H82" s="141" t="n"/>
      <c r="I82" s="141" t="n"/>
      <c r="J82" s="141" t="n"/>
      <c r="K82" s="141" t="n"/>
      <c r="L82" s="142" t="n"/>
    </row>
    <row r="83" s="115">
      <c r="A83" s="146" t="inlineStr">
        <is>
          <t>40835</t>
        </is>
      </c>
      <c r="B83" s="147" t="inlineStr">
        <is>
          <t>Grant Rev Water Planning — FFY 2024 SLCGP Cybersecurity/SCADA Award</t>
        </is>
      </c>
      <c r="C83" s="145" t="n">
        <v>13850</v>
      </c>
      <c r="D83" s="145" t="n"/>
      <c r="E83" s="145" t="n"/>
      <c r="F83" s="145" t="n"/>
      <c r="G83" s="145" t="n"/>
      <c r="H83" s="145" t="n">
        <v>250000</v>
      </c>
      <c r="I83" s="145" t="n"/>
      <c r="J83" s="145" t="n"/>
      <c r="K83" s="145" t="n"/>
      <c r="L83" s="134" t="inlineStr">
        <is>
          <t>Federal share of the FFY 2024 SLCGP award, Subaward No. 2024-0090. Reimbursement of eligible project costs, matched dollar for dollar by the SLCGP grant expense line below.</t>
        </is>
      </c>
    </row>
    <row r="84" s="115">
      <c r="A84" s="151" t="n"/>
      <c r="B84" s="241" t="inlineStr">
        <is>
          <t>TOTAL GRANT REVENUE</t>
        </is>
      </c>
      <c r="C84" s="153">
        <f>SUM(C83)</f>
        <v>13850</v>
      </c>
      <c r="D84" s="153">
        <f>SUM(D83)</f>
        <v>0</v>
      </c>
      <c r="E84" s="153">
        <f>SUM(E83)</f>
        <v>0</v>
      </c>
      <c r="F84" s="153">
        <f>SUM(F83)</f>
        <v>0</v>
      </c>
      <c r="G84" s="153">
        <f>SUM(G83)</f>
        <v>0</v>
      </c>
      <c r="H84" s="153">
        <f>SUM(H83)</f>
        <v>250000</v>
      </c>
      <c r="I84" s="153">
        <f>SUM(I83)</f>
        <v>0</v>
      </c>
      <c r="J84" s="153">
        <f>SUM(J83)</f>
        <v>0</v>
      </c>
      <c r="K84" s="153">
        <f>SUM(K83)</f>
        <v>0</v>
      </c>
      <c r="L84" s="154" t="n"/>
    </row>
    <row r="85" s="115">
      <c r="A85" s="143" t="n"/>
      <c r="B85" s="144" t="n"/>
      <c r="C85" s="148" t="n"/>
      <c r="D85" s="148" t="n"/>
      <c r="E85" s="148" t="n"/>
      <c r="F85" s="148" t="n"/>
      <c r="G85" s="148" t="n"/>
      <c r="H85" s="148" t="n"/>
      <c r="I85" s="148" t="n"/>
      <c r="J85" s="148" t="n"/>
      <c r="K85" s="148" t="n"/>
      <c r="L85" s="149" t="n"/>
    </row>
    <row r="86" s="115">
      <c r="A86" s="140" t="n"/>
      <c r="B86" s="118" t="inlineStr">
        <is>
          <t>GRANT EXPENSES</t>
        </is>
      </c>
      <c r="C86" s="141" t="n"/>
      <c r="D86" s="141" t="n"/>
      <c r="E86" s="141" t="n"/>
      <c r="F86" s="141" t="n"/>
      <c r="G86" s="141" t="n"/>
      <c r="H86" s="141" t="n"/>
      <c r="I86" s="141" t="n"/>
      <c r="J86" s="141" t="n"/>
      <c r="K86" s="141" t="n"/>
      <c r="L86" s="142" t="n"/>
    </row>
    <row r="87" s="115">
      <c r="A87" s="146" t="inlineStr">
        <is>
          <t>60835</t>
        </is>
      </c>
      <c r="B87" s="150" t="inlineStr">
        <is>
          <t>Grant Expenses Water — FFY 2024 SLCGP Cybersecurity/SCADA Project</t>
        </is>
      </c>
      <c r="C87" s="145" t="n"/>
      <c r="D87" s="145" t="n"/>
      <c r="E87" s="145" t="n"/>
      <c r="F87" s="145" t="n"/>
      <c r="G87" s="145" t="n"/>
      <c r="H87" s="145" t="n">
        <v>250000</v>
      </c>
      <c r="I87" s="145" t="n"/>
      <c r="J87" s="145" t="n"/>
      <c r="K87" s="145" t="n"/>
      <c r="L87" s="134" t="inlineStr">
        <is>
          <t>Federally funded portion of the SLCGP project: network security infrastructure, secure remote access and endpoint replacement, governance and workforce preparedness, and management and administration. Matched to the grant revenue line above.</t>
        </is>
      </c>
    </row>
    <row r="88" s="115">
      <c r="A88" s="146" t="inlineStr">
        <is>
          <t>60820</t>
        </is>
      </c>
      <c r="B88" s="150" t="inlineStr">
        <is>
          <t>Grant Expenses-Misc — SLCGP Cybersecurity/SCADA Cost Share</t>
        </is>
      </c>
      <c r="C88" s="145" t="n"/>
      <c r="D88" s="145" t="n"/>
      <c r="E88" s="145" t="n"/>
      <c r="F88" s="145" t="n"/>
      <c r="G88" s="145" t="n">
        <v>0</v>
      </c>
      <c r="H88" s="145" t="n">
        <v>107143</v>
      </c>
      <c r="I88" s="145" t="n">
        <v>0</v>
      </c>
      <c r="J88" s="145" t="n">
        <v>0</v>
      </c>
      <c r="K88" s="145" t="n">
        <v>0</v>
      </c>
      <c r="L88" s="134" t="inlineStr">
        <is>
          <t>FFY 2024 State and Local Cybersecurity Grant Program, Subaward No. 2024-0090. The required District cost share is $107,143 on a $357,143 total project. The full amount is carried in FY 27-28. Performance period ends 8/31/2028.</t>
        </is>
      </c>
    </row>
    <row r="89" s="115">
      <c r="A89" s="151" t="n"/>
      <c r="B89" s="241" t="inlineStr">
        <is>
          <t>TOTAL GRANT EXPENSES</t>
        </is>
      </c>
      <c r="C89" s="153">
        <f>SUM(C87:C88)</f>
        <v>0</v>
      </c>
      <c r="D89" s="153">
        <f>SUM(D87:D88)</f>
        <v>0</v>
      </c>
      <c r="E89" s="153">
        <f>SUM(E87:E88)</f>
        <v>0</v>
      </c>
      <c r="F89" s="153">
        <f>SUM(F87:F88)</f>
        <v>0</v>
      </c>
      <c r="G89" s="153">
        <f>SUM(G87:G88)</f>
        <v>0</v>
      </c>
      <c r="H89" s="153">
        <f>SUM(H87:H88)</f>
        <v>357143</v>
      </c>
      <c r="I89" s="153">
        <f>SUM(I87:I88)</f>
        <v>0</v>
      </c>
      <c r="J89" s="153">
        <f>SUM(J87:J88)</f>
        <v>0</v>
      </c>
      <c r="K89" s="153">
        <f>SUM(K87:K88)</f>
        <v>0</v>
      </c>
      <c r="L89" s="154" t="n"/>
    </row>
    <row r="90" s="115">
      <c r="A90" s="143" t="n"/>
      <c r="B90" s="144" t="n"/>
      <c r="C90" s="148" t="n"/>
      <c r="D90" s="148" t="n"/>
      <c r="E90" s="148" t="n"/>
      <c r="F90" s="148" t="n"/>
      <c r="G90" s="148" t="n"/>
      <c r="H90" s="148" t="n"/>
      <c r="I90" s="148" t="n"/>
      <c r="J90" s="148" t="n"/>
      <c r="K90" s="148" t="n"/>
      <c r="L90" s="149" t="n"/>
    </row>
    <row r="91" s="115">
      <c r="A91" s="140" t="n"/>
      <c r="B91" s="118" t="inlineStr">
        <is>
          <t>DEBT SERVICE</t>
        </is>
      </c>
      <c r="C91" s="141" t="n"/>
      <c r="D91" s="141" t="n"/>
      <c r="E91" s="141" t="n"/>
      <c r="F91" s="141" t="n"/>
      <c r="G91" s="141" t="n"/>
      <c r="H91" s="141" t="n"/>
      <c r="I91" s="141" t="n"/>
      <c r="J91" s="141" t="n"/>
      <c r="K91" s="141" t="n"/>
      <c r="L91" s="142" t="n"/>
    </row>
    <row r="92" s="115">
      <c r="A92" s="143" t="n"/>
      <c r="B92" s="149" t="inlineStr">
        <is>
          <t>SCADA System Replacement — USDA RD Loan (pending award)</t>
        </is>
      </c>
      <c r="C92" s="145" t="n"/>
      <c r="D92" s="145" t="n"/>
      <c r="E92" s="145" t="n"/>
      <c r="F92" s="145" t="n"/>
      <c r="G92" s="145" t="n">
        <v>0</v>
      </c>
      <c r="H92" s="145" t="n">
        <v>0</v>
      </c>
      <c r="I92" s="145" t="n">
        <v>0</v>
      </c>
      <c r="J92" s="145" t="n">
        <v>0</v>
      </c>
      <c r="K92" s="145" t="n">
        <v>0</v>
      </c>
      <c r="L92" s="134" t="inlineStr">
        <is>
          <t>Folded into the Water Metering &amp; SCADA Modernization line in this section. The State DWSRF application is not being filed; all capital financing for this project runs through the USDA Rural Development application.</t>
        </is>
      </c>
    </row>
    <row r="93" s="115">
      <c r="A93" s="143" t="n"/>
      <c r="B93" s="149" t="inlineStr">
        <is>
          <t>Water Metering &amp; SCADA Modernization — USDA RD Loan (planning figure, pending award)</t>
        </is>
      </c>
      <c r="C93" s="145" t="n"/>
      <c r="D93" s="145" t="n"/>
      <c r="E93" s="145" t="n"/>
      <c r="F93" s="145" t="n"/>
      <c r="G93" s="145" t="n">
        <v>0</v>
      </c>
      <c r="H93" s="145" t="n">
        <v>68483</v>
      </c>
      <c r="I93" s="145" t="n">
        <v>68483</v>
      </c>
      <c r="J93" s="145" t="n">
        <v>68483</v>
      </c>
      <c r="K93" s="145" t="n">
        <v>68483</v>
      </c>
      <c r="L93" s="134" t="inlineStr">
        <is>
          <t>USDA Rural Development Water and Waste Disposal loan, RD Apply ID 4061919, started in RD Apply 8/26/2026 — IN PROCESS, NOT YET SUBMITTED. PLANNING FIGURE, not an awarded amount: $951,650 (50% of the $1,903,300 PACE preliminary cost estimate, the loan share PACE assumed) at the 3.750% intermediate rate in effect 7/1-9/30/2026, amortized over 20 years to match the useful life of a project that is 68% equipment. USDA sets the grant and loan proportions, the rate and the term at award. Payments begin at project completion; buying and installing the meters in house is expected to bring that into FY 27-28. 100% Water Fund per the 8/24/2026 staff report.</t>
        </is>
      </c>
    </row>
    <row r="94" s="115">
      <c r="A94" s="143" t="n"/>
      <c r="B94" s="149" t="inlineStr">
        <is>
          <t>Bobcat S64 Skid Steer, Snow Blower &amp; Bucket — Equipment Lease C63394 (Auxilior), Water Share (50%)</t>
        </is>
      </c>
      <c r="C94" s="145" t="n"/>
      <c r="D94" s="145" t="n"/>
      <c r="E94" s="145" t="n"/>
      <c r="F94" s="145" t="n"/>
      <c r="G94" s="145" t="n">
        <v>9296</v>
      </c>
      <c r="H94" s="145" t="n">
        <v>12394</v>
      </c>
      <c r="I94" s="145" t="n">
        <v>12394</v>
      </c>
      <c r="J94" s="145" t="n">
        <v>3099</v>
      </c>
      <c r="K94" s="145" t="n">
        <v>0</v>
      </c>
      <c r="L94" s="134" t="inlineStr">
        <is>
          <t>Municipal Equipment Lease C63394, Auxilior Capital Partners, executed 9/11/2026 under Res. 457. $1 end-of-lease purchase, so this is a financed purchase, not a lease — the equipment is capitalized at $74,140 ($37,070 per fund) and depreciated rather than expensed (GASB 87 ¶19). 36 payments of $2,065.70; 9 fall in FY26-27. Total finance charge $224.93 (0.20% APR) — immaterial, not separately budgeted.</t>
        </is>
      </c>
    </row>
    <row r="95" s="115">
      <c r="A95" s="143" t="n"/>
      <c r="B95" s="149" t="inlineStr">
        <is>
          <t>Vehicles and Equipment — USDA RD Loan (pending award), Water Share (50%)</t>
        </is>
      </c>
      <c r="C95" s="145" t="n"/>
      <c r="D95" s="145" t="n"/>
      <c r="E95" s="145" t="n"/>
      <c r="F95" s="145" t="n"/>
      <c r="G95" s="145" t="n">
        <v>0</v>
      </c>
      <c r="H95" s="145" t="n">
        <v>0</v>
      </c>
      <c r="I95" s="145" t="n">
        <v>0</v>
      </c>
      <c r="J95" s="145" t="n">
        <v>0</v>
      </c>
      <c r="K95" s="145" t="n">
        <v>0</v>
      </c>
      <c r="L95" s="134" t="inlineStr">
        <is>
          <t>Folded into the Water Metering &amp; SCADA Modernization line in this section. The State DWSRF application is not being filed; all capital financing for this project runs through the USDA Rural Development application.</t>
        </is>
      </c>
    </row>
    <row r="96" s="115">
      <c r="A96" s="151" t="n"/>
      <c r="B96" s="241" t="inlineStr">
        <is>
          <t>TOTAL DEBT SERVICE</t>
        </is>
      </c>
      <c r="C96" s="153">
        <f>SUM(C92:C95)</f>
        <v>0</v>
      </c>
      <c r="D96" s="153">
        <f>SUM(D92:D95)</f>
        <v>0</v>
      </c>
      <c r="E96" s="153">
        <f>SUM(E92:E95)</f>
        <v>0</v>
      </c>
      <c r="F96" s="153">
        <f>SUM(F92:F95)</f>
        <v>0</v>
      </c>
      <c r="G96" s="153">
        <f>SUM(G92:G95)</f>
        <v>9296</v>
      </c>
      <c r="H96" s="153">
        <f>SUM(H92:H95)</f>
        <v>80877</v>
      </c>
      <c r="I96" s="153">
        <f>SUM(I92:I95)</f>
        <v>80877</v>
      </c>
      <c r="J96" s="153">
        <f>SUM(J92:J95)</f>
        <v>71582</v>
      </c>
      <c r="K96" s="153">
        <f>SUM(K92:K95)</f>
        <v>68483</v>
      </c>
      <c r="L96" s="154" t="n"/>
    </row>
    <row r="97" s="115">
      <c r="A97" s="143" t="n"/>
      <c r="B97" s="144" t="n"/>
      <c r="C97" s="148" t="n"/>
      <c r="D97" s="148" t="n"/>
      <c r="E97" s="148" t="n"/>
      <c r="F97" s="148" t="n"/>
      <c r="G97" s="148" t="n"/>
      <c r="H97" s="148" t="n"/>
      <c r="I97" s="148" t="n"/>
      <c r="J97" s="148" t="n"/>
      <c r="K97" s="148" t="n"/>
      <c r="L97" s="149" t="n"/>
    </row>
    <row r="98" s="115">
      <c r="A98" s="140" t="n"/>
      <c r="B98" s="118" t="inlineStr">
        <is>
          <t>RESERVES (Budget Allocations)</t>
        </is>
      </c>
      <c r="C98" s="141" t="n"/>
      <c r="D98" s="141" t="n"/>
      <c r="E98" s="141" t="n"/>
      <c r="F98" s="141" t="n"/>
      <c r="G98" s="141" t="n"/>
      <c r="H98" s="141" t="n"/>
      <c r="I98" s="141" t="n"/>
      <c r="J98" s="141" t="n"/>
      <c r="K98" s="141" t="n"/>
      <c r="L98" s="142" t="n"/>
    </row>
    <row r="99" s="115">
      <c r="A99" s="143" t="inlineStr">
        <is>
          <t>70152</t>
        </is>
      </c>
      <c r="B99" s="144" t="inlineStr">
        <is>
          <t>Short Lived Assets</t>
        </is>
      </c>
      <c r="C99" s="145" t="n"/>
      <c r="D99" s="145" t="n"/>
      <c r="E99" s="145" t="n"/>
      <c r="F99" s="145" t="n">
        <v>100000</v>
      </c>
      <c r="G99" s="145" t="n">
        <v>137233</v>
      </c>
      <c r="H99" s="145" t="n">
        <v>137233</v>
      </c>
      <c r="I99" s="145" t="n">
        <v>137233</v>
      </c>
      <c r="J99" s="145" t="n">
        <v>137233</v>
      </c>
      <c r="K99" s="145" t="n">
        <v>137233</v>
      </c>
      <c r="L99" s="134" t="inlineStr">
        <is>
          <t>$137,233/yr. PACE 2026 Rate Study section 5.3 and Table 6: the amount the District "needs to obtain through user rates" each year to accumulate cash for short-lived asset replacement. Flat across all five years in the study.</t>
        </is>
      </c>
    </row>
    <row r="100" s="115">
      <c r="A100" s="151" t="n"/>
      <c r="B100" s="241" t="inlineStr">
        <is>
          <t>TOTAL RESERVES</t>
        </is>
      </c>
      <c r="C100" s="153">
        <f>C99</f>
        <v>0</v>
      </c>
      <c r="D100" s="153">
        <f>D99</f>
        <v>0</v>
      </c>
      <c r="E100" s="153">
        <f>E99</f>
        <v>0</v>
      </c>
      <c r="F100" s="153">
        <f>F99</f>
        <v>100000</v>
      </c>
      <c r="G100" s="153">
        <f>G99</f>
        <v>137233</v>
      </c>
      <c r="H100" s="153">
        <f>H99</f>
        <v>137233</v>
      </c>
      <c r="I100" s="153">
        <f>I99</f>
        <v>137233</v>
      </c>
      <c r="J100" s="153">
        <f>J99</f>
        <v>137233</v>
      </c>
      <c r="K100" s="153">
        <f>K99</f>
        <v>137233</v>
      </c>
      <c r="L100" s="160" t="inlineStr">
        <is>
          <t>Reserve allocations now match the rate study in both funds: Water $137,233 (Table 6), Wastewater $71,903 (Table 9). The FY 2025-26 Adopted Budget (column F) planned $200,000 per fund — $100,000 Short-Lived Asset plus $100,000 Emergency — and neither was executed. The $100,000 Emergency line carried forward from that budget and is not a rate study figure; it is now $0 in both funds.</t>
        </is>
      </c>
    </row>
    <row r="101" ht="15.6" customHeight="1" s="115">
      <c r="A101" s="143" t="n"/>
      <c r="B101" s="119" t="n"/>
      <c r="C101" s="119" t="n"/>
      <c r="D101" s="119" t="n"/>
      <c r="E101" s="119" t="n"/>
      <c r="F101" s="119" t="n"/>
      <c r="G101" s="119" t="n"/>
      <c r="H101" s="119" t="n"/>
      <c r="I101" s="119" t="n"/>
      <c r="J101" s="119" t="n"/>
      <c r="K101" s="119" t="n"/>
      <c r="L101" s="120" t="n"/>
    </row>
    <row r="102" ht="15.6" customHeight="1" s="115">
      <c r="A102" s="241" t="n"/>
      <c r="B102" s="119" t="n"/>
      <c r="C102" s="119" t="n"/>
      <c r="D102" s="119" t="n"/>
      <c r="E102" s="119" t="n"/>
      <c r="F102" s="119" t="n"/>
      <c r="G102" s="119" t="n"/>
      <c r="H102" s="119" t="n"/>
      <c r="I102" s="119" t="n"/>
      <c r="J102" s="119" t="n"/>
      <c r="K102" s="119" t="n"/>
      <c r="L102" s="120" t="n"/>
    </row>
    <row r="103" s="115"/>
    <row r="104" s="115">
      <c r="A104" s="140" t="n"/>
      <c r="B104" s="118" t="inlineStr">
        <is>
          <t>CHANGE IN NET POSITION</t>
        </is>
      </c>
      <c r="C104" s="141" t="n"/>
      <c r="D104" s="141" t="n"/>
      <c r="E104" s="141" t="n"/>
      <c r="F104" s="141" t="n"/>
      <c r="G104" s="141" t="n"/>
      <c r="H104" s="141" t="n"/>
      <c r="I104" s="141" t="n"/>
      <c r="J104" s="141" t="n"/>
      <c r="K104" s="141" t="n"/>
      <c r="L104" s="142" t="n"/>
    </row>
    <row r="105" s="115">
      <c r="A105" s="163" t="n"/>
      <c r="B105" s="166" t="inlineStr">
        <is>
          <t>Change in Net Position — before reserves</t>
        </is>
      </c>
      <c r="C105" s="165">
        <f>C20+C76+C84-C48-C66-C80-C89</f>
        <v>99159</v>
      </c>
      <c r="D105" s="165">
        <f>D20+D76+D84-D48-D66-D80-D89</f>
        <v>-313015</v>
      </c>
      <c r="E105" s="165">
        <f>E20+E76+E84-E48-E66-E80-E89</f>
        <v>101364</v>
      </c>
      <c r="F105" s="165">
        <f>F20+F76+F84-F48-F66-F80-F89</f>
        <v>-24014</v>
      </c>
      <c r="G105" s="165">
        <f>G20+G76+G84-G48-G66-G80-G89</f>
        <v>74772.33</v>
      </c>
      <c r="H105" s="165">
        <f>H20+H76+H84-H48-H66-H80-H89</f>
        <v>70359</v>
      </c>
      <c r="I105" s="165">
        <f>I20+I76+I84-I48-I66-I80-I89</f>
        <v>475252</v>
      </c>
      <c r="J105" s="165">
        <f>J20+J76+J84-J48-J66-J80-J89</f>
        <v>497461</v>
      </c>
      <c r="K105" s="165">
        <f>K20+K76+K84-K48-K66-K80-K89</f>
        <v>484397</v>
      </c>
      <c r="L105" s="166" t="inlineStr">
        <is>
          <t>Revenue less expenses for the year, accrual basis. This is the figure that ties to the audited Statement of Activities.</t>
        </is>
      </c>
    </row>
    <row r="106" s="115">
      <c r="A106" s="163" t="n"/>
      <c r="B106" s="166" t="inlineStr">
        <is>
          <t>Change in Net Position — after reserves (adopted budget)</t>
        </is>
      </c>
      <c r="C106" s="165">
        <f>C105-C100</f>
        <v>99159</v>
      </c>
      <c r="D106" s="165">
        <f>D105-D100</f>
        <v>-313015</v>
      </c>
      <c r="E106" s="165">
        <f>E105-E100</f>
        <v>101364</v>
      </c>
      <c r="F106" s="165">
        <f>F105-F100</f>
        <v>-124014</v>
      </c>
      <c r="G106" s="165">
        <f>G105-G100</f>
        <v>-62460.67</v>
      </c>
      <c r="H106" s="165">
        <f>H105-H100</f>
        <v>-66874</v>
      </c>
      <c r="I106" s="165">
        <f>I105-I100</f>
        <v>338019</v>
      </c>
      <c r="J106" s="165">
        <f>J105-J100</f>
        <v>360228</v>
      </c>
      <c r="K106" s="165">
        <f>K105-K100</f>
        <v>347164</v>
      </c>
      <c r="L106" s="167" t="inlineStr">
        <is>
          <t>The legally adopted budget bottom line: accrual basis, after reserve funding. Includes depreciation, which is an accounting charge and not a payment.</t>
        </is>
      </c>
    </row>
    <row r="107" s="115">
      <c r="A107" s="163" t="n"/>
      <c r="B107" s="166" t="inlineStr">
        <is>
          <t>Change in Net Position — cash basis (before reserves)</t>
        </is>
      </c>
      <c r="C107" s="165">
        <f>C105+C41-C96-C109-C110</f>
        <v>180885</v>
      </c>
      <c r="D107" s="165">
        <f>D105+D41-D96-D109-D110</f>
        <v>-233999</v>
      </c>
      <c r="E107" s="165">
        <f>E105+E41-E96-E109-E110</f>
        <v>211649</v>
      </c>
      <c r="F107" s="165">
        <f>F105+F41-F96-F109-F110</f>
        <v>60535</v>
      </c>
      <c r="G107" s="165">
        <f>G105+G41-G96-G109-G110</f>
        <v>882.979999999941</v>
      </c>
      <c r="H107" s="165">
        <f>H105+H41-H96-H109-H110</f>
        <v>55983.02</v>
      </c>
      <c r="I107" s="165">
        <f>I105+I41-I96-I109-I110</f>
        <v>472106</v>
      </c>
      <c r="J107" s="165">
        <f>J105+J41-J96-J109-J110</f>
        <v>498399</v>
      </c>
      <c r="K107" s="165">
        <f>K105+K41-K96-K109-K110</f>
        <v>488434</v>
      </c>
      <c r="L107" s="167" t="inlineStr">
        <is>
          <t>What actually happens to the fund's cash. Adds back depreciation (non-cash), leaves reserve funding inside the District's own accounts, and subtracts debt service and the $130,000 capitalized tank rehabilitation shown below — that capital spending IS included in this line.</t>
        </is>
      </c>
    </row>
    <row r="108" ht="30" customHeight="1" s="115">
      <c r="A108" s="140" t="n"/>
      <c r="B108" s="118" t="inlineStr">
        <is>
          <t>CAPITALIZED — TANK REHABILITATION (deducted on the cash-basis line above)</t>
        </is>
      </c>
      <c r="C108" s="119" t="n"/>
      <c r="D108" s="119" t="n"/>
      <c r="E108" s="119" t="n"/>
      <c r="F108" s="119" t="n"/>
      <c r="G108" s="119" t="n"/>
      <c r="H108" s="119" t="n"/>
      <c r="I108" s="119" t="n"/>
      <c r="J108" s="119" t="n"/>
      <c r="K108" s="120" t="n"/>
      <c r="L108" s="142" t="n"/>
    </row>
    <row r="109" s="115">
      <c r="A109" s="163" t="n"/>
      <c r="B109" s="168" t="inlineStr">
        <is>
          <t>Emergency Tank Rehabilitation — capitalized to fixed assets (Res. No. 456)</t>
        </is>
      </c>
      <c r="C109" s="165" t="n"/>
      <c r="D109" s="165" t="n"/>
      <c r="E109" s="165" t="n"/>
      <c r="F109" s="165" t="n"/>
      <c r="G109" s="169" t="n">
        <v>130000</v>
      </c>
      <c r="H109" s="169" t="n">
        <v>0</v>
      </c>
      <c r="I109" s="169" t="n">
        <v>0</v>
      </c>
      <c r="J109" s="169" t="n">
        <v>0</v>
      </c>
      <c r="K109" s="169" t="n">
        <v>0</v>
      </c>
      <c r="L109" s="166" t="inlineStr">
        <is>
          <t>$130,000 mobilization payment. Emergency portion in service FY 26-27; capitalize to the water system asset account. Cash out, so it is deducted on the cash-basis line; not an expense, so it is not in the accrual lines.</t>
        </is>
      </c>
    </row>
    <row r="110" s="115">
      <c r="A110" s="163" t="n"/>
      <c r="B110" s="168" t="inlineStr">
        <is>
          <t>Change Order No. 1 — Shell Penetration Repair and Exterior Overcoat — capitalized to fixed assets (Res. No. 464)</t>
        </is>
      </c>
      <c r="C110" s="165" t="n"/>
      <c r="D110" s="165" t="n"/>
      <c r="E110" s="165" t="n"/>
      <c r="F110" s="165" t="n"/>
      <c r="G110" s="169" t="n">
        <v>17500.02</v>
      </c>
      <c r="H110" s="169" t="n">
        <v>17499.98</v>
      </c>
      <c r="I110" s="169" t="n">
        <v>0</v>
      </c>
      <c r="J110" s="169" t="n">
        <v>0</v>
      </c>
      <c r="K110" s="169" t="n">
        <v>0</v>
      </c>
      <c r="L110" s="166" t="inlineStr">
        <is>
          <t>Adopted October 2, 2026 by Resolution No. 464 (Alternative B). Change Order No. 1 to the Superior Tank Solutions Emergency Repair Contract (Res. No. 456): $35,000, construction work (shell penetration weld-patch repair and full exterior overcoat) that extends the tank's useful life, so it is capitalized to fixed assets rather than expensed through the Water Tank Rehabilitation maintenance-program line above. Spread across the same 12 monthly installments as the base contract balance, beginning January 1, 2027: $17,500.02 falls in FY 2026-27 (this column) and $17,499.98 in FY 2027-28.</t>
        </is>
      </c>
    </row>
    <row r="111" s="115">
      <c r="A111" s="163" t="n"/>
      <c r="B111" s="166" t="n"/>
      <c r="C111" s="165" t="n"/>
      <c r="D111" s="165" t="n"/>
      <c r="E111" s="165" t="n"/>
      <c r="F111" s="165" t="n"/>
      <c r="G111" s="165" t="n"/>
      <c r="H111" s="165" t="n"/>
      <c r="I111" s="165" t="n"/>
      <c r="J111" s="165" t="n"/>
      <c r="K111" s="165" t="n"/>
      <c r="L111" s="167" t="n"/>
    </row>
    <row r="112" ht="15" customHeight="1" s="115"/>
    <row r="113" s="115"/>
    <row r="114" ht="37.5" customHeight="1" s="115"/>
    <row r="115" ht="37.5" customHeight="1" s="115"/>
    <row r="116" ht="37.5" customHeight="1" s="115"/>
    <row r="117" ht="30" customHeight="1" s="115"/>
    <row r="118" ht="37.5" customHeight="1" s="115"/>
  </sheetData>
  <sheetProtection selectLockedCells="0" selectUnlockedCells="0" sheet="1" objects="1" insertRows="0" insertHyperlinks="1" autoFilter="0" scenarios="1" formatColumns="0" deleteColumns="0" insertColumns="0" pivotTables="0" deleteRows="0" formatCells="0" formatRows="0" sort="0"/>
  <mergeCells count="5">
    <mergeCell ref="A101:L101"/>
    <mergeCell ref="B108:K108"/>
    <mergeCell ref="A2:L2"/>
    <mergeCell ref="A1:L1"/>
    <mergeCell ref="A102:L102"/>
  </mergeCells>
  <printOptions horizontalCentered="0" verticalCentered="0" headings="0" gridLines="0" gridLinesSet="1"/>
  <pageMargins left="0.25" right="0.25" top="0.4" bottom="0.4" header="0.2" footer="0.2"/>
  <pageSetup orientation="landscape" paperSize="1" scale="100" fitToHeight="0" fitToWidth="1" pageOrder="downThenOver" blackAndWhite="0" draft="0" horizontalDpi="300" verticalDpi="300" copies="1"/>
  <headerFooter>
    <oddHeader/>
    <oddFooter>&amp;LWater Fund&amp;RPage &amp;P of &amp;N</oddFooter>
    <evenHeader/>
    <evenFooter/>
    <firstHeader/>
    <firstFooter/>
  </headerFooter>
</worksheet>
</file>

<file path=xl/worksheets/sheet2.xml><?xml version="1.0" encoding="utf-8"?>
<worksheet xmlns="http://schemas.openxmlformats.org/spreadsheetml/2006/main">
  <sheetPr filterMode="0">
    <outlinePr summaryBelow="1" summaryRight="1"/>
    <pageSetUpPr fitToPage="1"/>
  </sheetPr>
  <dimension ref="A1:L120"/>
  <sheetViews>
    <sheetView showFormulas="0" showGridLines="0" showRowColHeaders="1" showZeros="1" rightToLeft="0" tabSelected="0"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3" activeCellId="0" sqref="A3"/>
    </sheetView>
  </sheetViews>
  <sheetFormatPr baseColWidth="8" defaultColWidth="8.66796875" defaultRowHeight="14.25" zeroHeight="0" outlineLevelRow="1"/>
  <cols>
    <col width="9" customWidth="1" style="114" min="1" max="1"/>
    <col width="33" customWidth="1" style="114" min="2" max="2"/>
    <col width="12" customWidth="1" style="114" min="3" max="3"/>
    <col width="13" customWidth="1" style="114" min="4" max="11"/>
    <col width="13" customWidth="1" style="115" min="5" max="5"/>
    <col width="13" customWidth="1" style="115" min="6" max="6"/>
    <col width="13" customWidth="1" style="115" min="7" max="7"/>
    <col width="13" customWidth="1" style="115" min="8" max="8"/>
    <col width="13" customWidth="1" style="115" min="9" max="9"/>
    <col width="13" customWidth="1" style="115" min="10" max="10"/>
    <col width="13" customWidth="1" style="115" min="11" max="11"/>
    <col width="75" customWidth="1" style="114" min="12" max="12"/>
  </cols>
  <sheetData>
    <row r="1" ht="18" customHeight="1" s="115">
      <c r="A1" s="179" t="inlineStr">
        <is>
          <t>CHESTER PUBLIC UTILITY DISTRICT — WASTEWATER (SEWER) FUND — FY 2026-27 AMENDED BUDGET &amp; Five-Year Projections</t>
        </is>
      </c>
    </row>
    <row r="2" ht="40.8" customHeight="1" s="115">
      <c r="A2" s="139" t="inlineStr">
        <is>
          <t>FY 2026-27 Final Budget &amp; Five-Year Projections. Sources: MIP Fund Accounting (actuals), Adopted Budget (FY25-26 v2.1), PACE Engineering 2026 Utility Rate Study (Apr 20, 2026) Tables 8 &amp; 10, Municipal Equipment Lease C63394 (Resolution No. 457) and the Nigro &amp; Nigro audit fee schedule. CWSRF D2501033 draw schedule estimated and capped per Exhibit B early-disbursement limit. Amended by the Board of Directors on October 2, 2026 by Resolution No. 464 (Alternative B). Adopted by the Board of Directors on September 22, 2026 by Resolution No. 460.</t>
        </is>
      </c>
    </row>
    <row r="3" s="115">
      <c r="A3" s="180" t="inlineStr">
        <is>
          <t>Acc. Code</t>
        </is>
      </c>
      <c r="B3" s="180" t="inlineStr">
        <is>
          <t>Description</t>
        </is>
      </c>
      <c r="C3" s="180" t="inlineStr">
        <is>
          <t>FY 23-24
Actual</t>
        </is>
      </c>
      <c r="D3" s="180" t="inlineStr">
        <is>
          <t>FY 24-25
Actual</t>
        </is>
      </c>
      <c r="E3" s="180" t="inlineStr">
        <is>
          <t>FY 25-26
Actual
(Full Year)</t>
        </is>
      </c>
      <c r="F3" s="180" t="inlineStr">
        <is>
          <t>FY 25-26
Adopted
Budget</t>
        </is>
      </c>
      <c r="G3" s="180" t="inlineStr">
        <is>
          <t>FY 26-27
Proposed
Budget</t>
        </is>
      </c>
      <c r="H3" s="180" t="inlineStr">
        <is>
          <t>FY 27-28
Projection</t>
        </is>
      </c>
      <c r="I3" s="180" t="inlineStr">
        <is>
          <t>FY 28-29
Projection</t>
        </is>
      </c>
      <c r="J3" s="180" t="inlineStr">
        <is>
          <t>FY 29-30
Projection</t>
        </is>
      </c>
      <c r="K3" s="180" t="inlineStr">
        <is>
          <t>FY 30-31
Projection</t>
        </is>
      </c>
      <c r="L3" s="180" t="inlineStr">
        <is>
          <t>Notes / Basis</t>
        </is>
      </c>
    </row>
    <row r="4" s="115">
      <c r="A4" s="181" t="n"/>
      <c r="B4" s="182" t="inlineStr">
        <is>
          <t>OPERATING REVENUE</t>
        </is>
      </c>
      <c r="C4" s="183" t="n"/>
      <c r="D4" s="183" t="n"/>
      <c r="E4" s="183" t="n"/>
      <c r="F4" s="183" t="n"/>
      <c r="G4" s="183" t="n"/>
      <c r="H4" s="183" t="n"/>
      <c r="I4" s="183" t="n"/>
      <c r="J4" s="183" t="n"/>
      <c r="K4" s="183" t="n"/>
      <c r="L4" s="184" t="n"/>
    </row>
    <row r="5" s="115">
      <c r="A5" s="143" t="inlineStr">
        <is>
          <t>40100</t>
        </is>
      </c>
      <c r="B5" s="144" t="inlineStr">
        <is>
          <t>Service Charges</t>
        </is>
      </c>
      <c r="C5" s="145" t="n">
        <v>547344</v>
      </c>
      <c r="D5" s="145" t="n">
        <v>596907</v>
      </c>
      <c r="E5" s="145" t="n">
        <v>562413</v>
      </c>
      <c r="F5" s="145" t="n">
        <v>614814</v>
      </c>
      <c r="G5" s="145" t="n">
        <v>757561</v>
      </c>
      <c r="H5" s="145" t="n">
        <v>848779</v>
      </c>
      <c r="I5" s="145" t="n">
        <v>916682</v>
      </c>
      <c r="J5" s="145" t="n">
        <v>990016</v>
      </c>
      <c r="K5" s="145" t="n">
        <v>1069218</v>
      </c>
      <c r="L5" s="134" t="inlineStr">
        <is>
          <t>PACE Rate Study Apr 2026 — Table 10, 5-yr rate schedule.</t>
        </is>
      </c>
    </row>
    <row r="6" s="115">
      <c r="A6" s="143" t="inlineStr">
        <is>
          <t>40105</t>
        </is>
      </c>
      <c r="B6" s="144" t="inlineStr">
        <is>
          <t>Base Rate Revenue</t>
        </is>
      </c>
      <c r="C6" s="145" t="n"/>
      <c r="D6" s="145" t="n"/>
      <c r="E6" s="145" t="n"/>
      <c r="F6" s="145" t="n"/>
      <c r="G6" s="145" t="n">
        <v>0</v>
      </c>
      <c r="H6" s="145" t="n">
        <v>0</v>
      </c>
      <c r="I6" s="145" t="n">
        <v>0</v>
      </c>
      <c r="J6" s="145" t="n">
        <v>0</v>
      </c>
      <c r="K6" s="145" t="n">
        <v>0</v>
      </c>
      <c r="L6" s="134" t="inlineStr">
        <is>
          <t>Placeholder — will populate once Inhance can report Base Rate Revenue separately from Service Charges (40100).</t>
        </is>
      </c>
    </row>
    <row r="7" s="115">
      <c r="A7" s="143" t="inlineStr">
        <is>
          <t>40110</t>
        </is>
      </c>
      <c r="B7" s="144" t="inlineStr">
        <is>
          <t>Usage Rate Revenue</t>
        </is>
      </c>
      <c r="C7" s="145" t="n"/>
      <c r="D7" s="145" t="n"/>
      <c r="E7" s="145" t="n"/>
      <c r="F7" s="145" t="n"/>
      <c r="G7" s="145" t="n">
        <v>0</v>
      </c>
      <c r="H7" s="145" t="n">
        <v>0</v>
      </c>
      <c r="I7" s="145" t="n">
        <v>0</v>
      </c>
      <c r="J7" s="145" t="n">
        <v>0</v>
      </c>
      <c r="K7" s="145" t="n">
        <v>0</v>
      </c>
      <c r="L7" s="134" t="inlineStr">
        <is>
          <t>Placeholder — will populate once Inhance can report Usage Rate Revenue separately from Service Charges (40100).</t>
        </is>
      </c>
    </row>
    <row r="8" s="115">
      <c r="A8" s="143" t="inlineStr">
        <is>
          <t>40200</t>
        </is>
      </c>
      <c r="B8" s="144" t="inlineStr">
        <is>
          <t>Connections</t>
        </is>
      </c>
      <c r="C8" s="145" t="n"/>
      <c r="D8" s="145" t="n"/>
      <c r="E8" s="145" t="n"/>
      <c r="F8" s="145" t="n">
        <v>0</v>
      </c>
      <c r="G8" s="145" t="n"/>
      <c r="H8" s="145" t="n"/>
      <c r="I8" s="145" t="n"/>
      <c r="J8" s="145" t="n"/>
      <c r="K8" s="145" t="n"/>
      <c r="L8" s="134" t="inlineStr">
        <is>
          <t>Unable to accurately budget yet.</t>
        </is>
      </c>
    </row>
    <row r="9" s="115">
      <c r="A9" s="143" t="inlineStr">
        <is>
          <t>40620</t>
        </is>
      </c>
      <c r="B9" s="144" t="inlineStr">
        <is>
          <t>Returned Check Fees</t>
        </is>
      </c>
      <c r="C9" s="145" t="n"/>
      <c r="D9" s="145" t="n">
        <v>-499</v>
      </c>
      <c r="E9" s="145" t="n"/>
      <c r="F9" s="145" t="n">
        <v>0</v>
      </c>
      <c r="G9" s="145" t="n"/>
      <c r="H9" s="145" t="n"/>
      <c r="I9" s="145" t="n"/>
      <c r="J9" s="145" t="n"/>
      <c r="K9" s="145" t="n"/>
      <c r="L9" s="149" t="n"/>
    </row>
    <row r="10" s="115">
      <c r="A10" s="143" t="inlineStr">
        <is>
          <t>40630</t>
        </is>
      </c>
      <c r="B10" s="144" t="inlineStr">
        <is>
          <t>Call Out/Closing Fees</t>
        </is>
      </c>
      <c r="C10" s="145" t="n">
        <v>40</v>
      </c>
      <c r="D10" s="145" t="n">
        <v>1549</v>
      </c>
      <c r="E10" s="145" t="n">
        <v>0</v>
      </c>
      <c r="F10" s="145" t="n">
        <v>1595</v>
      </c>
      <c r="G10" s="145" t="n">
        <v>1549</v>
      </c>
      <c r="H10" s="145" t="n">
        <v>1595</v>
      </c>
      <c r="I10" s="145" t="n">
        <v>1643</v>
      </c>
      <c r="J10" s="145" t="n">
        <v>1693</v>
      </c>
      <c r="K10" s="145" t="n">
        <v>1743</v>
      </c>
      <c r="L10" s="134" t="inlineStr">
        <is>
          <t>Based on FY24-25 Actual (FY25-26 actual came in at $0).</t>
        </is>
      </c>
    </row>
    <row r="11" s="115">
      <c r="A11" s="143" t="inlineStr">
        <is>
          <t>40600</t>
        </is>
      </c>
      <c r="B11" s="144" t="inlineStr">
        <is>
          <t>Annexation Fees</t>
        </is>
      </c>
      <c r="C11" s="145" t="n">
        <v>27761</v>
      </c>
      <c r="D11" s="145" t="n"/>
      <c r="E11" s="145" t="n"/>
      <c r="F11" s="145" t="n">
        <v>0</v>
      </c>
      <c r="G11" s="145" t="n"/>
      <c r="H11" s="145" t="n"/>
      <c r="I11" s="145" t="n"/>
      <c r="J11" s="145" t="n"/>
      <c r="K11" s="145" t="n"/>
      <c r="L11" s="149" t="n"/>
    </row>
    <row r="12" s="115">
      <c r="A12" s="143" t="inlineStr">
        <is>
          <t>40610</t>
        </is>
      </c>
      <c r="B12" s="144" t="inlineStr">
        <is>
          <t>Late Fees &amp; Penalties</t>
        </is>
      </c>
      <c r="C12" s="145" t="n"/>
      <c r="D12" s="145" t="n"/>
      <c r="E12" s="145" t="n"/>
      <c r="F12" s="145" t="n">
        <v>0</v>
      </c>
      <c r="G12" s="145" t="n">
        <v>0</v>
      </c>
      <c r="H12" s="145" t="n">
        <v>0</v>
      </c>
      <c r="I12" s="145" t="n">
        <v>0</v>
      </c>
      <c r="J12" s="145" t="n">
        <v>0</v>
      </c>
      <c r="K12" s="145" t="n">
        <v>0</v>
      </c>
      <c r="L12" s="134" t="inlineStr">
        <is>
          <t>Account name updated.</t>
        </is>
      </c>
    </row>
    <row r="13" s="115">
      <c r="A13" s="143" t="inlineStr">
        <is>
          <t>40510</t>
        </is>
      </c>
      <c r="B13" s="144" t="inlineStr">
        <is>
          <t>Regulatory &amp; Inspections Fees</t>
        </is>
      </c>
      <c r="C13" s="145" t="n"/>
      <c r="D13" s="145" t="n"/>
      <c r="E13" s="145" t="n"/>
      <c r="F13" s="145" t="n"/>
      <c r="G13" s="145" t="n">
        <v>0</v>
      </c>
      <c r="H13" s="145" t="n">
        <v>0</v>
      </c>
      <c r="I13" s="145" t="n">
        <v>0</v>
      </c>
      <c r="J13" s="145" t="n">
        <v>0</v>
      </c>
      <c r="K13" s="145" t="n">
        <v>0</v>
      </c>
      <c r="L13" s="134" t="inlineStr">
        <is>
          <t>Account name updated.</t>
        </is>
      </c>
    </row>
    <row r="14" s="115">
      <c r="A14" s="143" t="inlineStr">
        <is>
          <t>40150</t>
        </is>
      </c>
      <c r="B14" s="144" t="inlineStr">
        <is>
          <t>User Fees</t>
        </is>
      </c>
      <c r="C14" s="145" t="n"/>
      <c r="D14" s="145" t="n"/>
      <c r="E14" s="145" t="n"/>
      <c r="F14" s="145" t="n">
        <v>0</v>
      </c>
      <c r="G14" s="145" t="n">
        <v>0</v>
      </c>
      <c r="H14" s="145" t="n">
        <v>0</v>
      </c>
      <c r="I14" s="145" t="n">
        <v>0</v>
      </c>
      <c r="J14" s="145" t="n">
        <v>0</v>
      </c>
      <c r="K14" s="145" t="n">
        <v>0</v>
      </c>
      <c r="L14" s="134" t="inlineStr">
        <is>
          <t>Will be inactive once the other fee accounts (Base Rate/Usage Rate Revenue) are consistently used.</t>
        </is>
      </c>
    </row>
    <row r="15" s="115">
      <c r="A15" s="143" t="inlineStr">
        <is>
          <t>40400</t>
        </is>
      </c>
      <c r="B15" s="144" t="inlineStr">
        <is>
          <t>Service Reconnect Fees</t>
        </is>
      </c>
      <c r="C15" s="145" t="n"/>
      <c r="D15" s="145" t="n"/>
      <c r="E15" s="145" t="n"/>
      <c r="F15" s="145" t="n">
        <v>0</v>
      </c>
      <c r="G15" s="145" t="n">
        <v>0</v>
      </c>
      <c r="H15" s="145" t="n">
        <v>0</v>
      </c>
      <c r="I15" s="145" t="n">
        <v>0</v>
      </c>
      <c r="J15" s="145" t="n">
        <v>0</v>
      </c>
      <c r="K15" s="145" t="n">
        <v>0</v>
      </c>
      <c r="L15" s="134" t="inlineStr">
        <is>
          <t>No budget data developed yet for this account.</t>
        </is>
      </c>
    </row>
    <row r="16" s="115">
      <c r="A16" s="151" t="n"/>
      <c r="B16" s="241" t="inlineStr">
        <is>
          <t>TOTAL OPERATING REVENUE</t>
        </is>
      </c>
      <c r="C16" s="153">
        <f>SUM(C5:C15)</f>
        <v>575145</v>
      </c>
      <c r="D16" s="153">
        <f>SUM(D5:D15)</f>
        <v>597957</v>
      </c>
      <c r="E16" s="153">
        <f>SUM(E5:E15)</f>
        <v>562413</v>
      </c>
      <c r="F16" s="153">
        <f>SUM(F5:F15)</f>
        <v>616409</v>
      </c>
      <c r="G16" s="153">
        <f>SUM(G5:G15)</f>
        <v>759110</v>
      </c>
      <c r="H16" s="153">
        <f>SUM(H5:H15)</f>
        <v>850374</v>
      </c>
      <c r="I16" s="153">
        <f>SUM(I5:I15)</f>
        <v>918325</v>
      </c>
      <c r="J16" s="153">
        <f>SUM(J5:J15)</f>
        <v>991709</v>
      </c>
      <c r="K16" s="153">
        <f>SUM(K5:K15)</f>
        <v>1070961</v>
      </c>
      <c r="L16" s="154" t="n"/>
    </row>
    <row r="17" s="115">
      <c r="A17" s="143" t="n"/>
      <c r="B17" s="144" t="n"/>
      <c r="C17" s="148" t="n"/>
      <c r="D17" s="148" t="n"/>
      <c r="E17" s="148" t="n"/>
      <c r="F17" s="148" t="n"/>
      <c r="G17" s="148" t="n"/>
      <c r="H17" s="148" t="n"/>
      <c r="I17" s="148" t="n"/>
      <c r="J17" s="148" t="n"/>
      <c r="K17" s="148" t="n"/>
      <c r="L17" s="149" t="n"/>
    </row>
    <row r="18" s="115">
      <c r="A18" s="181" t="n"/>
      <c r="B18" s="182" t="inlineStr">
        <is>
          <t>OPERATING EXPENSES</t>
        </is>
      </c>
      <c r="C18" s="183" t="n"/>
      <c r="D18" s="183" t="n"/>
      <c r="E18" s="183" t="n"/>
      <c r="F18" s="183" t="n"/>
      <c r="G18" s="183" t="n"/>
      <c r="H18" s="183" t="n"/>
      <c r="I18" s="183" t="n"/>
      <c r="J18" s="183" t="n"/>
      <c r="K18" s="183" t="n"/>
      <c r="L18" s="184" t="n"/>
    </row>
    <row r="19" s="115">
      <c r="A19" s="143" t="inlineStr">
        <is>
          <t>50400</t>
        </is>
      </c>
      <c r="B19" s="144" t="inlineStr">
        <is>
          <t>Supplies</t>
        </is>
      </c>
      <c r="C19" s="145" t="n">
        <v>33439</v>
      </c>
      <c r="D19" s="145" t="n">
        <v>35987</v>
      </c>
      <c r="E19" s="145" t="n">
        <v>36819</v>
      </c>
      <c r="F19" s="145" t="n">
        <v>33976</v>
      </c>
      <c r="G19" s="145" t="n">
        <v>36478</v>
      </c>
      <c r="H19" s="145" t="n">
        <v>37572</v>
      </c>
      <c r="I19" s="145" t="n">
        <v>38699</v>
      </c>
      <c r="J19" s="145" t="n">
        <v>39860</v>
      </c>
      <c r="K19" s="145" t="n">
        <v>41056</v>
      </c>
      <c r="L19" s="134" t="inlineStr">
        <is>
          <t>3-year historical average (FY23-24, FY24-25, FY25-26 actuals), then 3%/yr growth for projections.</t>
        </is>
      </c>
    </row>
    <row r="20" s="115">
      <c r="A20" s="143" t="inlineStr">
        <is>
          <t>50450</t>
        </is>
      </c>
      <c r="B20" s="144" t="inlineStr">
        <is>
          <t>Repairs</t>
        </is>
      </c>
      <c r="C20" s="145" t="n">
        <v>44685</v>
      </c>
      <c r="D20" s="145" t="n">
        <v>98215</v>
      </c>
      <c r="E20" s="145" t="n">
        <v>2591</v>
      </c>
      <c r="F20" s="145" t="n">
        <v>101162</v>
      </c>
      <c r="G20" s="145" t="n">
        <v>49952</v>
      </c>
      <c r="H20" s="145" t="n">
        <v>51450</v>
      </c>
      <c r="I20" s="145" t="n">
        <v>52994</v>
      </c>
      <c r="J20" s="145" t="n">
        <v>54584</v>
      </c>
      <c r="K20" s="145" t="n">
        <v>56221</v>
      </c>
      <c r="L20" s="134" t="inlineStr">
        <is>
          <t>3-year historical average (FY23-24, FY24-25, FY25-26 actuals), then 3%/yr growth for projections.</t>
        </is>
      </c>
    </row>
    <row r="21" s="115">
      <c r="A21" s="143" t="inlineStr">
        <is>
          <t>50500</t>
        </is>
      </c>
      <c r="B21" s="144" t="inlineStr">
        <is>
          <t>Maintenance</t>
        </is>
      </c>
      <c r="C21" s="145" t="n">
        <v>1369</v>
      </c>
      <c r="D21" s="145" t="n">
        <v>6656</v>
      </c>
      <c r="E21" s="145" t="n">
        <v>1904</v>
      </c>
      <c r="F21" s="145" t="n">
        <v>6856</v>
      </c>
      <c r="G21" s="145" t="n">
        <v>3409</v>
      </c>
      <c r="H21" s="145" t="n">
        <v>3511</v>
      </c>
      <c r="I21" s="145" t="n">
        <v>3617</v>
      </c>
      <c r="J21" s="145" t="n">
        <v>3725</v>
      </c>
      <c r="K21" s="145" t="n">
        <v>3837</v>
      </c>
      <c r="L21" s="134" t="inlineStr">
        <is>
          <t>3-year historical average (FY23-24, FY24-25, FY25-26 actuals), then 3%/yr growth for projections.</t>
        </is>
      </c>
    </row>
    <row r="22" s="115">
      <c r="A22" s="143" t="n"/>
      <c r="B22" s="144" t="inlineStr">
        <is>
          <t>WWTP — Maintenance (new plant)</t>
        </is>
      </c>
      <c r="C22" s="145" t="n"/>
      <c r="D22" s="145" t="n"/>
      <c r="E22" s="145" t="n"/>
      <c r="F22" s="145" t="n"/>
      <c r="G22" s="145" t="n"/>
      <c r="H22" s="145" t="n"/>
      <c r="I22" s="145" t="n"/>
      <c r="J22" s="145" t="n">
        <v>39000</v>
      </c>
      <c r="K22" s="145" t="n">
        <v>40170</v>
      </c>
      <c r="L22" s="134" t="inlineStr">
        <is>
          <t>PACE 2026 Rate Study Table 8. Equipment maintenance on the rebuilt treatment plant. Begins FY 29-30, then 3%/yr.</t>
        </is>
      </c>
    </row>
    <row r="23" s="115">
      <c r="A23" s="143" t="inlineStr">
        <is>
          <t>50700</t>
        </is>
      </c>
      <c r="B23" s="144" t="inlineStr">
        <is>
          <t>Engineering</t>
        </is>
      </c>
      <c r="C23" s="145" t="n">
        <v>1136</v>
      </c>
      <c r="D23" s="145" t="n">
        <v>66</v>
      </c>
      <c r="E23" s="145" t="n">
        <v>0</v>
      </c>
      <c r="F23" s="145" t="n">
        <v>68</v>
      </c>
      <c r="G23" s="145" t="n">
        <v>0</v>
      </c>
      <c r="H23" s="145" t="n">
        <v>0</v>
      </c>
      <c r="I23" s="145" t="n">
        <v>0</v>
      </c>
      <c r="J23" s="145" t="n">
        <v>0</v>
      </c>
      <c r="K23" s="145" t="n">
        <v>0</v>
      </c>
      <c r="L23" s="134" t="inlineStr">
        <is>
          <t>3% growth from FY25-26 actuals.</t>
        </is>
      </c>
    </row>
    <row r="24" s="115">
      <c r="A24" s="143" t="inlineStr">
        <is>
          <t>50750</t>
        </is>
      </c>
      <c r="B24" s="144" t="inlineStr">
        <is>
          <t>Regulatory Fines &amp; Penalties</t>
        </is>
      </c>
      <c r="C24" s="145" t="n"/>
      <c r="D24" s="145" t="n"/>
      <c r="E24" s="145" t="n"/>
      <c r="F24" s="145" t="n">
        <v>15000</v>
      </c>
      <c r="G24" s="145" t="n">
        <v>0</v>
      </c>
      <c r="H24" s="145" t="n">
        <v>0</v>
      </c>
      <c r="I24" s="145" t="n">
        <v>0</v>
      </c>
      <c r="J24" s="145" t="n">
        <v>0</v>
      </c>
      <c r="K24" s="145" t="n">
        <v>0</v>
      </c>
      <c r="L24" s="134" t="inlineStr">
        <is>
          <t>Budgeted at zero. Mandatory minimum penalties are $3,000 per serious violation under Water Code section 13385(h) and (i). They attach to violations, not to years: the District discharges roughly once every three years, entirely weather dependent, and incurred none in FY 2025-26 against $15,000 budgeted. Section 13385(k) lets a publicly owned treatment works serving a small community — 20,000 people or fewer, against Chester's 2,100 — invest an amount equivalent to the penalty in a compliance project instead of paying it, if the project corrects the violations within five years. The District is pursuing that route under ACL Order R5-2024-0521. The line is kept at zero so the account stays visible; any penalty actually assessed comes to the Board as a budget amendment. See Assumptions Section 28.</t>
        </is>
      </c>
    </row>
    <row r="25" s="115">
      <c r="A25" s="143" t="inlineStr">
        <is>
          <t>50800</t>
        </is>
      </c>
      <c r="B25" s="144" t="inlineStr">
        <is>
          <t>Utilities All</t>
        </is>
      </c>
      <c r="C25" s="145" t="n">
        <v>76390</v>
      </c>
      <c r="D25" s="145" t="n">
        <v>65353</v>
      </c>
      <c r="E25" s="145" t="n">
        <v>56266</v>
      </c>
      <c r="F25" s="145" t="n">
        <v>67313</v>
      </c>
      <c r="G25" s="145" t="n">
        <v>57954</v>
      </c>
      <c r="H25" s="145" t="n">
        <v>59693</v>
      </c>
      <c r="I25" s="145" t="n">
        <v>61484</v>
      </c>
      <c r="J25" s="145" t="n">
        <v>63328</v>
      </c>
      <c r="K25" s="145" t="n">
        <v>65228</v>
      </c>
      <c r="L25" s="134" t="inlineStr">
        <is>
          <t>Includes power, gas, telephone, and cell phone.</t>
        </is>
      </c>
    </row>
    <row r="26" s="115">
      <c r="A26" s="143" t="n"/>
      <c r="B26" s="144" t="inlineStr">
        <is>
          <t>WWTP — Additional Electrical Power (new plant)</t>
        </is>
      </c>
      <c r="C26" s="145" t="n"/>
      <c r="D26" s="145" t="n"/>
      <c r="E26" s="145" t="n"/>
      <c r="F26" s="145" t="n"/>
      <c r="G26" s="145" t="n"/>
      <c r="H26" s="145" t="n"/>
      <c r="I26" s="145" t="n"/>
      <c r="J26" s="145" t="n">
        <v>62000</v>
      </c>
      <c r="K26" s="145" t="n">
        <v>63860</v>
      </c>
      <c r="L26" s="134" t="inlineStr">
        <is>
          <t>PACE 2026 Rate Study Table 8. Increased power consumption once the rebuilt treatment plant is online. Begins FY 29-30 per the study's three-to-four-year timeline, then 3%/yr. Shown on its own line rather than inside 50800 so the new-plant cost stays visible.</t>
        </is>
      </c>
    </row>
    <row r="27" s="115">
      <c r="A27" s="143" t="inlineStr">
        <is>
          <t>53100</t>
        </is>
      </c>
      <c r="B27" s="144" t="inlineStr">
        <is>
          <t>Street Light Expense</t>
        </is>
      </c>
      <c r="C27" s="145" t="n"/>
      <c r="D27" s="145" t="n">
        <v>15844</v>
      </c>
      <c r="E27" s="145" t="n">
        <v>14374</v>
      </c>
      <c r="F27" s="145" t="n">
        <v>15844</v>
      </c>
      <c r="G27" s="145" t="n">
        <v>14805</v>
      </c>
      <c r="H27" s="145" t="n">
        <v>15249</v>
      </c>
      <c r="I27" s="145" t="n">
        <v>15706</v>
      </c>
      <c r="J27" s="145" t="n">
        <v>16178</v>
      </c>
      <c r="K27" s="145" t="n">
        <v>16663</v>
      </c>
      <c r="L27" s="134" t="inlineStr">
        <is>
          <t>3%/yr, 50/50 split.</t>
        </is>
      </c>
    </row>
    <row r="28" s="115">
      <c r="A28" s="143" t="inlineStr">
        <is>
          <t>60700</t>
        </is>
      </c>
      <c r="B28" s="144" t="inlineStr">
        <is>
          <t>Insurance</t>
        </is>
      </c>
      <c r="C28" s="145" t="n">
        <v>27518</v>
      </c>
      <c r="D28" s="145" t="n">
        <v>21824</v>
      </c>
      <c r="E28" s="145" t="n">
        <v>31696</v>
      </c>
      <c r="F28" s="145" t="n">
        <v>25341</v>
      </c>
      <c r="G28" s="145" t="n">
        <v>32647</v>
      </c>
      <c r="H28" s="145" t="n">
        <v>33627</v>
      </c>
      <c r="I28" s="145" t="n">
        <v>34636</v>
      </c>
      <c r="J28" s="145" t="n">
        <v>35675</v>
      </c>
      <c r="K28" s="145" t="n">
        <v>36745</v>
      </c>
      <c r="L28" s="134" t="inlineStr">
        <is>
          <t>3% growth from FY25-26 actuals.</t>
        </is>
      </c>
    </row>
    <row r="29" s="115">
      <c r="A29" s="143" t="inlineStr">
        <is>
          <t>60800</t>
        </is>
      </c>
      <c r="B29" s="144" t="inlineStr">
        <is>
          <t>Office Expense</t>
        </is>
      </c>
      <c r="C29" s="145" t="n"/>
      <c r="D29" s="145" t="n"/>
      <c r="E29" s="145" t="n">
        <v>2464</v>
      </c>
      <c r="F29" s="145" t="n">
        <v>3090</v>
      </c>
      <c r="G29" s="145" t="n">
        <v>2537</v>
      </c>
      <c r="H29" s="145" t="n">
        <v>2614</v>
      </c>
      <c r="I29" s="145" t="n">
        <v>2692</v>
      </c>
      <c r="J29" s="145" t="n">
        <v>2773</v>
      </c>
      <c r="K29" s="145" t="n">
        <v>2856</v>
      </c>
      <c r="L29" s="134" t="inlineStr">
        <is>
          <t>3% growth from FY25-26 actuals.</t>
        </is>
      </c>
    </row>
    <row r="30" s="115">
      <c r="A30" s="143" t="inlineStr">
        <is>
          <t>60900</t>
        </is>
      </c>
      <c r="B30" s="144" t="inlineStr">
        <is>
          <t>Postage</t>
        </is>
      </c>
      <c r="C30" s="145" t="n">
        <v>3647</v>
      </c>
      <c r="D30" s="145" t="n">
        <v>3795</v>
      </c>
      <c r="E30" s="145" t="n">
        <v>5813</v>
      </c>
      <c r="F30" s="145" t="n">
        <v>3909</v>
      </c>
      <c r="G30" s="145" t="n">
        <v>5987</v>
      </c>
      <c r="H30" s="145" t="n">
        <v>6167</v>
      </c>
      <c r="I30" s="145" t="n">
        <v>6352</v>
      </c>
      <c r="J30" s="145" t="n">
        <v>6542</v>
      </c>
      <c r="K30" s="145" t="n">
        <v>6739</v>
      </c>
      <c r="L30" s="134" t="inlineStr">
        <is>
          <t>3% growth from FY25-26 actuals.</t>
        </is>
      </c>
    </row>
    <row r="31" s="115">
      <c r="A31" s="143" t="inlineStr">
        <is>
          <t>61100</t>
        </is>
      </c>
      <c r="B31" s="144" t="inlineStr">
        <is>
          <t>Auto Expense</t>
        </is>
      </c>
      <c r="C31" s="145" t="n">
        <v>13834</v>
      </c>
      <c r="D31" s="145" t="n">
        <v>9220</v>
      </c>
      <c r="E31" s="145" t="n">
        <v>10348</v>
      </c>
      <c r="F31" s="145" t="n">
        <v>9497</v>
      </c>
      <c r="G31" s="145" t="n">
        <v>10658</v>
      </c>
      <c r="H31" s="145" t="n">
        <v>10978</v>
      </c>
      <c r="I31" s="145" t="n">
        <v>11307</v>
      </c>
      <c r="J31" s="145" t="n">
        <v>11646</v>
      </c>
      <c r="K31" s="145" t="n">
        <v>11996</v>
      </c>
      <c r="L31" s="134" t="inlineStr">
        <is>
          <t>3% growth from FY25-26 actuals.</t>
        </is>
      </c>
    </row>
    <row r="32" s="115">
      <c r="A32" s="143" t="inlineStr">
        <is>
          <t>61200</t>
        </is>
      </c>
      <c r="B32" s="144" t="inlineStr">
        <is>
          <t>Equipment</t>
        </is>
      </c>
      <c r="C32" s="145" t="n">
        <v>22851</v>
      </c>
      <c r="D32" s="145" t="n">
        <v>31565</v>
      </c>
      <c r="E32" s="145" t="n">
        <v>7782</v>
      </c>
      <c r="F32" s="145" t="n">
        <v>32512</v>
      </c>
      <c r="G32" s="145" t="n">
        <v>8015</v>
      </c>
      <c r="H32" s="145" t="n">
        <v>8256</v>
      </c>
      <c r="I32" s="145" t="n">
        <v>8504</v>
      </c>
      <c r="J32" s="145" t="n">
        <v>8759</v>
      </c>
      <c r="K32" s="145" t="n">
        <v>9021</v>
      </c>
      <c r="L32" s="134" t="inlineStr">
        <is>
          <t>3% growth from FY25-26 actuals.</t>
        </is>
      </c>
    </row>
    <row r="33" s="115">
      <c r="A33" s="143" t="inlineStr">
        <is>
          <t>61250</t>
        </is>
      </c>
      <c r="B33" s="144" t="inlineStr">
        <is>
          <t>Legal Expense</t>
        </is>
      </c>
      <c r="C33" s="145" t="n">
        <v>1522</v>
      </c>
      <c r="D33" s="145" t="n">
        <v>7273</v>
      </c>
      <c r="E33" s="145" t="n">
        <v>8556</v>
      </c>
      <c r="F33" s="145" t="n">
        <v>7491</v>
      </c>
      <c r="G33" s="145" t="n">
        <v>8813</v>
      </c>
      <c r="H33" s="145" t="n">
        <v>9078</v>
      </c>
      <c r="I33" s="145" t="n">
        <v>9350</v>
      </c>
      <c r="J33" s="145" t="n">
        <v>9630</v>
      </c>
      <c r="K33" s="145" t="n">
        <v>9919</v>
      </c>
      <c r="L33" s="134" t="inlineStr">
        <is>
          <t>3% growth.</t>
        </is>
      </c>
    </row>
    <row r="34" s="115">
      <c r="A34" s="143" t="inlineStr">
        <is>
          <t>61300</t>
        </is>
      </c>
      <c r="B34" s="144" t="inlineStr">
        <is>
          <t>Professional Services</t>
        </is>
      </c>
      <c r="C34" s="145" t="n">
        <v>108079</v>
      </c>
      <c r="D34" s="145" t="n">
        <v>155890</v>
      </c>
      <c r="E34" s="145" t="n">
        <v>155410</v>
      </c>
      <c r="F34" s="145" t="n">
        <v>160567</v>
      </c>
      <c r="G34" s="145" t="n">
        <v>16500</v>
      </c>
      <c r="H34" s="145" t="n">
        <v>16500</v>
      </c>
      <c r="I34" s="145" t="n">
        <v>16500</v>
      </c>
      <c r="J34" s="145" t="n">
        <v>16500</v>
      </c>
      <c r="K34" s="145" t="n">
        <v>16500</v>
      </c>
      <c r="L34" s="134" t="inlineStr">
        <is>
          <t>Rebuilt from the Nigro &amp; Nigro fee schedule: $10,500 (50% of the $20,000 financial audit and the $1,000 State Controller's Report) plus 100% of the $5,000 Federal Single Audit, which the CWSRF construction draws are expected to trigger, plus $1,000 other professional services. Flat because Nigro's quoted fee is flat FY2026-FY2031. Software subscriptions reclassified to 61320; outside bookkeeping and payroll brought in house — see Wages-Office.</t>
        </is>
      </c>
    </row>
    <row r="35" s="115">
      <c r="A35" s="143" t="inlineStr">
        <is>
          <t>61320</t>
        </is>
      </c>
      <c r="B35" s="144" t="inlineStr">
        <is>
          <t>Software and Subscriptions</t>
        </is>
      </c>
      <c r="C35" s="145" t="n"/>
      <c r="D35" s="145" t="n"/>
      <c r="E35" s="145" t="n"/>
      <c r="F35" s="145" t="n"/>
      <c r="G35" s="145" t="n">
        <v>13461</v>
      </c>
      <c r="H35" s="145" t="n">
        <v>13865</v>
      </c>
      <c r="I35" s="145" t="n">
        <v>14281</v>
      </c>
      <c r="J35" s="145" t="n">
        <v>14709</v>
      </c>
      <c r="K35" s="145" t="n">
        <v>15150</v>
      </c>
      <c r="L35" s="134" t="inlineStr">
        <is>
          <t>MIP/Abila $2,452, Harris $3,544, CivicPlus (formerly Streamline) $4,001, Microsoft $1,692, Claude $1,000, CivAssist $545, PSN $227 — all 50% shares; 3%/yr. Reclassified out of 61300. Includes half the MIP/Abila invoice covering the Fire module.</t>
        </is>
      </c>
    </row>
    <row r="36" s="115">
      <c r="A36" s="143" t="inlineStr">
        <is>
          <t>61700</t>
        </is>
      </c>
      <c r="B36" s="144" t="inlineStr">
        <is>
          <t>Dues &amp; Fees</t>
        </is>
      </c>
      <c r="C36" s="145" t="n">
        <v>30466</v>
      </c>
      <c r="D36" s="145" t="n">
        <v>23206</v>
      </c>
      <c r="E36" s="145" t="n">
        <v>26802</v>
      </c>
      <c r="F36" s="145" t="n">
        <v>23902</v>
      </c>
      <c r="G36" s="145" t="n">
        <v>27521</v>
      </c>
      <c r="H36" s="145" t="n">
        <v>28346</v>
      </c>
      <c r="I36" s="145" t="n">
        <v>29197</v>
      </c>
      <c r="J36" s="145" t="n">
        <v>30073</v>
      </c>
      <c r="K36" s="145" t="n">
        <v>30975</v>
      </c>
      <c r="L36" s="134" t="inlineStr">
        <is>
          <t>3% growth from FY25-26 actuals.</t>
        </is>
      </c>
    </row>
    <row r="37" s="115">
      <c r="A37" s="143" t="inlineStr">
        <is>
          <t>61750</t>
        </is>
      </c>
      <c r="B37" s="144" t="inlineStr">
        <is>
          <t>Training &amp; Travel</t>
        </is>
      </c>
      <c r="C37" s="145" t="n">
        <v>3907</v>
      </c>
      <c r="D37" s="145" t="n">
        <v>4082</v>
      </c>
      <c r="E37" s="145" t="n">
        <v>984</v>
      </c>
      <c r="F37" s="145" t="n">
        <v>4204</v>
      </c>
      <c r="G37" s="145" t="n">
        <v>4204</v>
      </c>
      <c r="H37" s="145" t="n">
        <v>4331</v>
      </c>
      <c r="I37" s="145" t="n">
        <v>4461</v>
      </c>
      <c r="J37" s="145" t="n">
        <v>4594</v>
      </c>
      <c r="K37" s="145" t="n">
        <v>4732</v>
      </c>
      <c r="L37" s="134" t="inlineStr">
        <is>
          <t>3%/yr growth starting FY26-27.</t>
        </is>
      </c>
    </row>
    <row r="38" s="115">
      <c r="A38" s="143" t="inlineStr">
        <is>
          <t>61900</t>
        </is>
      </c>
      <c r="B38" s="144" t="inlineStr">
        <is>
          <t>Depreciation Expense</t>
        </is>
      </c>
      <c r="C38" s="145" t="n">
        <v>150752</v>
      </c>
      <c r="D38" s="145" t="n">
        <v>147393</v>
      </c>
      <c r="E38" s="145" t="n">
        <v>180030</v>
      </c>
      <c r="F38" s="145" t="n">
        <v>155645</v>
      </c>
      <c r="G38" s="145" t="n">
        <v>152916</v>
      </c>
      <c r="H38" s="145" t="n">
        <v>150516</v>
      </c>
      <c r="I38" s="145" t="n">
        <v>146622</v>
      </c>
      <c r="J38" s="145" t="n">
        <v>142319</v>
      </c>
      <c r="K38" s="145" t="n">
        <v>128085</v>
      </c>
      <c r="L38" s="134" t="inlineStr">
        <is>
          <t>Base from the auditor's Audited Depreciation Schedule at June 30, 2025, Fund 300, rolled forward asset by asset, and it does carry the $68,569 of pumps capitalized by AJE #42. Plus two assets capitalized after that schedule: the 198 Main metal roof ($321/yr, 40-yr life) and the Bobcat S64 skid steer ($3,089 in FY 26-27, $3,707/yr after, 10-yr life, Sewer's 50% share). Wastewater totals $152,916 | $150,516 | $146,622 | $142,319 | $128,085.</t>
        </is>
      </c>
    </row>
    <row r="39" s="115">
      <c r="A39" s="143" t="inlineStr">
        <is>
          <t>61800</t>
        </is>
      </c>
      <c r="B39" s="144" t="inlineStr">
        <is>
          <t>Other Expenses</t>
        </is>
      </c>
      <c r="C39" s="145" t="n">
        <v>13896</v>
      </c>
      <c r="D39" s="145" t="n">
        <v>-11864</v>
      </c>
      <c r="E39" s="145" t="n">
        <v>0</v>
      </c>
      <c r="F39" s="145" t="n">
        <v>650</v>
      </c>
      <c r="G39" s="145" t="n">
        <v>85</v>
      </c>
      <c r="H39" s="145" t="n">
        <v>88</v>
      </c>
      <c r="I39" s="145" t="n">
        <v>90</v>
      </c>
      <c r="J39" s="145" t="n">
        <v>93</v>
      </c>
      <c r="K39" s="145" t="n">
        <v>96</v>
      </c>
      <c r="L39" s="134" t="inlineStr">
        <is>
          <t>Goal: trend to $0 — see 61810 Prior Year Adjustments for PY entries.</t>
        </is>
      </c>
    </row>
    <row r="40" s="115">
      <c r="A40" s="143" t="inlineStr">
        <is>
          <t>60810</t>
        </is>
      </c>
      <c r="B40" s="144" t="inlineStr">
        <is>
          <t>Testing and Monitoring</t>
        </is>
      </c>
      <c r="C40" s="145" t="n"/>
      <c r="D40" s="145" t="n"/>
      <c r="E40" s="145" t="n"/>
      <c r="F40" s="145" t="n"/>
      <c r="G40" s="145" t="n">
        <v>41909</v>
      </c>
      <c r="H40" s="145" t="n">
        <v>43166</v>
      </c>
      <c r="I40" s="145" t="n">
        <v>44461</v>
      </c>
      <c r="J40" s="145" t="n">
        <v>45795</v>
      </c>
      <c r="K40" s="145" t="n">
        <v>47169</v>
      </c>
      <c r="L40" s="134" t="inlineStr">
        <is>
          <t>Includes $41,909 reallocated from Professional Services (61300); grown 3%/yr from the FY26-27 base.</t>
        </is>
      </c>
    </row>
    <row r="41" s="115">
      <c r="A41" s="143" t="inlineStr">
        <is>
          <t>60815</t>
        </is>
      </c>
      <c r="B41" s="144" t="inlineStr">
        <is>
          <t>Treatment Chemicals</t>
        </is>
      </c>
      <c r="C41" s="145" t="n"/>
      <c r="D41" s="145" t="n"/>
      <c r="E41" s="145" t="n"/>
      <c r="F41" s="145" t="n"/>
      <c r="G41" s="145" t="n">
        <v>32210</v>
      </c>
      <c r="H41" s="145" t="n">
        <v>33176</v>
      </c>
      <c r="I41" s="145" t="n">
        <v>34172</v>
      </c>
      <c r="J41" s="145" t="n">
        <v>35197</v>
      </c>
      <c r="K41" s="145" t="n">
        <v>36253</v>
      </c>
      <c r="L41" s="134" t="inlineStr">
        <is>
          <t>Includes $32,210 reallocated from Professional Services (61300); grown 3%/yr from the FY26-27 base.</t>
        </is>
      </c>
    </row>
    <row r="42" s="115">
      <c r="A42" s="143" t="inlineStr">
        <is>
          <t>61600</t>
        </is>
      </c>
      <c r="B42" s="144" t="inlineStr">
        <is>
          <t>Bad Debt</t>
        </is>
      </c>
      <c r="C42" s="145" t="n"/>
      <c r="D42" s="145" t="n"/>
      <c r="E42" s="145" t="n"/>
      <c r="F42" s="145" t="n"/>
      <c r="G42" s="145" t="n">
        <v>0</v>
      </c>
      <c r="H42" s="145" t="n">
        <v>0</v>
      </c>
      <c r="I42" s="145" t="n">
        <v>0</v>
      </c>
      <c r="J42" s="145" t="n">
        <v>0</v>
      </c>
      <c r="K42" s="145" t="n">
        <v>0</v>
      </c>
      <c r="L42" s="149" t="n"/>
    </row>
    <row r="43" s="115">
      <c r="A43" s="143" t="inlineStr">
        <is>
          <t>61810</t>
        </is>
      </c>
      <c r="B43" s="144" t="inlineStr">
        <is>
          <t>Prior Year Adjustments</t>
        </is>
      </c>
      <c r="C43" s="145" t="n"/>
      <c r="D43" s="145" t="n"/>
      <c r="E43" s="145" t="n"/>
      <c r="F43" s="145" t="n"/>
      <c r="G43" s="145" t="n">
        <v>0</v>
      </c>
      <c r="H43" s="145" t="n">
        <v>0</v>
      </c>
      <c r="I43" s="145" t="n">
        <v>0</v>
      </c>
      <c r="J43" s="145" t="n">
        <v>0</v>
      </c>
      <c r="K43" s="145" t="n">
        <v>0</v>
      </c>
      <c r="L43" s="134" t="inlineStr">
        <is>
          <t>Entries for financial statement preparation only; not for routine posting.</t>
        </is>
      </c>
    </row>
    <row r="44" s="115">
      <c r="A44" s="143" t="inlineStr">
        <is>
          <t>61305</t>
        </is>
      </c>
      <c r="B44" s="144" t="inlineStr">
        <is>
          <t>GM Contractor Services</t>
        </is>
      </c>
      <c r="C44" s="145" t="n">
        <v>10000</v>
      </c>
      <c r="D44" s="145" t="n"/>
      <c r="E44" s="145" t="n"/>
      <c r="F44" s="145" t="n"/>
      <c r="G44" s="145" t="n">
        <v>60000</v>
      </c>
      <c r="H44" s="145" t="n">
        <v>60000</v>
      </c>
      <c r="I44" s="145" t="n">
        <v>60000</v>
      </c>
      <c r="J44" s="145" t="n">
        <v>60000</v>
      </c>
      <c r="K44" s="145" t="n">
        <v>60000</v>
      </c>
      <c r="L44" s="134" t="inlineStr">
        <is>
          <t>$120,000/yr total, $60,000/fund — Board-approved independent contractor agreement for the General Manager.</t>
        </is>
      </c>
    </row>
    <row r="45" s="115">
      <c r="A45" s="151" t="n"/>
      <c r="B45" s="241" t="inlineStr">
        <is>
          <t>TOTAL OPERATING EXPENSES</t>
        </is>
      </c>
      <c r="C45" s="153">
        <f>SUM(C19:C44)</f>
        <v>543491</v>
      </c>
      <c r="D45" s="153">
        <f>SUM(D19:D44)</f>
        <v>614505</v>
      </c>
      <c r="E45" s="153">
        <f>SUM(E19:E44)</f>
        <v>541839</v>
      </c>
      <c r="F45" s="153">
        <f>SUM(F19:F44)</f>
        <v>667027</v>
      </c>
      <c r="G45" s="153">
        <f>SUM(G19:G44)</f>
        <v>580061</v>
      </c>
      <c r="H45" s="153">
        <f>SUM(H19:H44)</f>
        <v>588183</v>
      </c>
      <c r="I45" s="153">
        <f>SUM(I19:I44)</f>
        <v>595125</v>
      </c>
      <c r="J45" s="153">
        <f>SUM(J19:J44)</f>
        <v>702980</v>
      </c>
      <c r="K45" s="153">
        <f>SUM(K19:K44)</f>
        <v>703271</v>
      </c>
      <c r="L45" s="154" t="n"/>
    </row>
    <row r="46" s="115">
      <c r="A46" s="143" t="n"/>
      <c r="B46" s="144" t="n"/>
      <c r="C46" s="148" t="n"/>
      <c r="D46" s="148" t="n"/>
      <c r="E46" s="148" t="n"/>
      <c r="F46" s="148" t="n"/>
      <c r="G46" s="148" t="n"/>
      <c r="H46" s="148" t="n"/>
      <c r="I46" s="148" t="n"/>
      <c r="J46" s="148" t="n"/>
      <c r="K46" s="148" t="n"/>
      <c r="L46" s="149" t="n"/>
    </row>
    <row r="47" s="115">
      <c r="A47" s="181" t="n"/>
      <c r="B47" s="182" t="inlineStr">
        <is>
          <t>WAGES, TAXES &amp; BENEFITS</t>
        </is>
      </c>
      <c r="C47" s="183" t="n"/>
      <c r="D47" s="183" t="n"/>
      <c r="E47" s="183" t="n"/>
      <c r="F47" s="183" t="n"/>
      <c r="G47" s="183" t="n"/>
      <c r="H47" s="183" t="n"/>
      <c r="I47" s="183" t="n"/>
      <c r="J47" s="183" t="n"/>
      <c r="K47" s="183" t="n"/>
      <c r="L47" s="184" t="n"/>
    </row>
    <row r="48" s="115">
      <c r="A48" s="156" t="n"/>
      <c r="B48" s="201" t="inlineStr">
        <is>
          <t>Wages, Taxes &amp; Benefits (Pre-existing budget combination)</t>
        </is>
      </c>
      <c r="C48" s="158" t="n">
        <v>299816</v>
      </c>
      <c r="D48" s="158" t="n"/>
      <c r="E48" s="158" t="n"/>
      <c r="F48" s="158" t="n">
        <v>337956</v>
      </c>
      <c r="G48" s="158" t="n"/>
      <c r="H48" s="158" t="n"/>
      <c r="I48" s="158" t="n"/>
      <c r="J48" s="158" t="n"/>
      <c r="K48" s="158" t="n"/>
      <c r="L48" s="159" t="inlineStr">
        <is>
          <t>REFERENCE ONLY — excluded from TOTAL WAGES below to avoid double-counting.</t>
        </is>
      </c>
    </row>
    <row r="49" s="115">
      <c r="A49" s="143" t="inlineStr">
        <is>
          <t>50195</t>
        </is>
      </c>
      <c r="B49" s="144" t="inlineStr">
        <is>
          <t>Wages-Overtime Pay</t>
        </is>
      </c>
      <c r="C49" s="145" t="n">
        <v>1792</v>
      </c>
      <c r="D49" s="145" t="n">
        <v>2533</v>
      </c>
      <c r="E49" s="145" t="n">
        <v>4522</v>
      </c>
      <c r="F49" s="145" t="n"/>
      <c r="G49" s="145" t="n">
        <v>4658</v>
      </c>
      <c r="H49" s="145" t="n">
        <v>4751</v>
      </c>
      <c r="I49" s="145" t="n">
        <v>4846</v>
      </c>
      <c r="J49" s="145" t="n">
        <v>4943</v>
      </c>
      <c r="K49" s="145" t="n">
        <v>5042</v>
      </c>
      <c r="L49" s="134" t="inlineStr">
        <is>
          <t>FY 2025-26 actual of $4,522 grown 3% for FY 2026-27, then 2%/yr. Overtime is a function of salary, not general inflation. The Wastewater Fund carries more overtime than Water — $1,792, $2,533 and $4,522 in the last three years against Water’s $956, $1,613 and $1,801 — so each fund is built on its own history rather than a shared figure.</t>
        </is>
      </c>
    </row>
    <row r="50" s="115">
      <c r="A50" s="143" t="inlineStr">
        <is>
          <t>50200</t>
        </is>
      </c>
      <c r="B50" s="149" t="inlineStr">
        <is>
          <t>Wages - WS Operations</t>
        </is>
      </c>
      <c r="C50" s="145" t="n">
        <v>99779</v>
      </c>
      <c r="D50" s="145" t="n">
        <v>120612</v>
      </c>
      <c r="E50" s="145" t="n">
        <v>102908</v>
      </c>
      <c r="F50" s="145" t="n"/>
      <c r="G50" s="145" t="n">
        <v>124420</v>
      </c>
      <c r="H50" s="145" t="n">
        <v>131050</v>
      </c>
      <c r="I50" s="145" t="n">
        <v>133812</v>
      </c>
      <c r="J50" s="145" t="n">
        <v>136633</v>
      </c>
      <c r="K50" s="145" t="n">
        <v>139515</v>
      </c>
      <c r="L50" s="134" t="inlineStr">
        <is>
          <t>Built position by position at District salary schedule rates for each position's actual step, including applicable differentials and on-call pay. See the wage build worksheet on file with the General Manager. Includes a part-time seasonal Maintenance Worker/Meter Reader (Policy 2305) at the bottom of the classification range: 500 hours in FY 26-27 on a spring start, then a full season capped below the CalPERS membership threshold. Also includes an Equipment and Facilities Technician (Policy 2330) as a 300-hour ceiling at Step A, not a forecast; the work is intermittent and the FY 26-27 hours are weighted to winter building maintenance carried over from prior years. Two classifications in this line — the Equipment and Facilities Technician (Policy 2330) and the Accounting Technician (Policy 2325) — are contingent on Board approval of the classification; if not adopted, the appropriation is not spent.</t>
        </is>
      </c>
    </row>
    <row r="51" s="115">
      <c r="A51" s="143" t="inlineStr">
        <is>
          <t>60100</t>
        </is>
      </c>
      <c r="B51" s="144" t="inlineStr">
        <is>
          <t>Wages-Office</t>
        </is>
      </c>
      <c r="C51" s="145" t="n">
        <v>39996</v>
      </c>
      <c r="D51" s="145" t="n">
        <v>83769</v>
      </c>
      <c r="E51" s="145" t="n">
        <v>58997</v>
      </c>
      <c r="F51" s="145" t="n"/>
      <c r="G51" s="145" t="n">
        <v>53913</v>
      </c>
      <c r="H51" s="145" t="n">
        <v>54725</v>
      </c>
      <c r="I51" s="145" t="n">
        <v>55919</v>
      </c>
      <c r="J51" s="145" t="n">
        <v>57141</v>
      </c>
      <c r="K51" s="145" t="n">
        <v>58390</v>
      </c>
      <c r="L51" s="134" t="inlineStr">
        <is>
          <t>Built position by position at District salary schedule rates including applicable differentials, plus one non-bargaining-unit position and a part-time Accounting Technician replacing outside bookkeeping and payroll services. Office Manager is vacant and is not budgeted. See the wage build worksheet on file with the General Manager.</t>
        </is>
      </c>
    </row>
    <row r="52" s="115">
      <c r="A52" s="143" t="inlineStr">
        <is>
          <t>60300</t>
        </is>
      </c>
      <c r="B52" s="144" t="inlineStr">
        <is>
          <t>Payroll Taxes</t>
        </is>
      </c>
      <c r="C52" s="145" t="n">
        <v>12314</v>
      </c>
      <c r="D52" s="145" t="n">
        <v>14524</v>
      </c>
      <c r="E52" s="145" t="n">
        <v>13031</v>
      </c>
      <c r="F52" s="145" t="n"/>
      <c r="G52" s="145">
        <f>ROUND((G49+G50+G51)*0.0765,0)</f>
        <v>13999</v>
      </c>
      <c r="H52" s="145">
        <f>ROUND((H49+H50+H51)*0.0765,0)</f>
        <v>14575</v>
      </c>
      <c r="I52" s="145">
        <f>ROUND((I49+I50+I51)*0.0765,0)</f>
        <v>14885</v>
      </c>
      <c r="J52" s="145">
        <f>ROUND((J49+J50+J51)*0.0765,0)</f>
        <v>15202</v>
      </c>
      <c r="K52" s="145">
        <f>ROUND((K49+K50+K51)*0.0765,0)</f>
        <v>15525</v>
      </c>
      <c r="L52" s="134" t="inlineStr">
        <is>
          <t>Statutory employer FICA: Social Security 6.20% on wages up to the $184,500 2026 wage base plus Medicare 1.45% on all wages = 7.65%. Applied to Wages-Overtime + Wages-WS Operations + Wages-Office. Was 8.5%; the District's own FY25-26 actuals ran 7.83%.</t>
        </is>
      </c>
    </row>
    <row r="53" s="115">
      <c r="A53" s="143" t="inlineStr">
        <is>
          <t>60325</t>
        </is>
      </c>
      <c r="B53" s="144" t="inlineStr">
        <is>
          <t>PERS Employer Contribution</t>
        </is>
      </c>
      <c r="C53" s="145" t="n">
        <v>66930</v>
      </c>
      <c r="D53" s="145" t="n">
        <v>97875</v>
      </c>
      <c r="E53" s="145" t="n">
        <v>58200</v>
      </c>
      <c r="F53" s="145" t="n"/>
      <c r="G53" s="145" t="n"/>
      <c r="H53" s="145" t="n"/>
      <c r="I53" s="145" t="n"/>
      <c r="J53" s="145" t="n"/>
      <c r="K53" s="145" t="n"/>
      <c r="L53" s="134" t="inlineStr">
        <is>
          <t>The District’s total CalPERS employer contribution as MIP posts it — normal cost and unfunded liability combined on one account. Historical actuals only. From FY 2026-27 the two components are budgeted separately on 60327 and 60329, so this line carries no budget-year figure.</t>
        </is>
      </c>
    </row>
    <row r="54" s="115">
      <c r="A54" s="143" t="inlineStr">
        <is>
          <t>60327</t>
        </is>
      </c>
      <c r="B54" s="144" t="inlineStr">
        <is>
          <t>PERS UAL Employer Cont.</t>
        </is>
      </c>
      <c r="C54" s="145" t="n"/>
      <c r="D54" s="145" t="n"/>
      <c r="E54" s="145" t="n"/>
      <c r="F54" s="145" t="n"/>
      <c r="G54" s="145" t="n">
        <v>45296</v>
      </c>
      <c r="H54" s="145" t="n">
        <v>47000</v>
      </c>
      <c r="I54" s="145" t="n">
        <v>50000</v>
      </c>
      <c r="J54" s="145" t="n">
        <v>50500</v>
      </c>
      <c r="K54" s="145" t="n">
        <v>51000</v>
      </c>
      <c r="L54" s="134" t="inlineStr">
        <is>
          <t>Unfunded accrued liability payment only. Historical actuals are on 60325, where MIP posts the District’s combined PERS contribution.</t>
        </is>
      </c>
    </row>
    <row r="55" s="115">
      <c r="A55" s="146" t="inlineStr">
        <is>
          <t>60326</t>
        </is>
      </c>
      <c r="B55" s="147" t="inlineStr">
        <is>
          <t>PERS GASB 68 Exp Adj</t>
        </is>
      </c>
      <c r="C55" s="145" t="n"/>
      <c r="D55" s="145" t="n"/>
      <c r="E55" s="145" t="n"/>
      <c r="F55" s="145" t="n"/>
      <c r="G55" s="145" t="n">
        <v>0</v>
      </c>
      <c r="H55" s="145" t="n">
        <v>0</v>
      </c>
      <c r="I55" s="145" t="n">
        <v>0</v>
      </c>
      <c r="J55" s="145" t="n">
        <v>0</v>
      </c>
      <c r="K55" s="145" t="n">
        <v>0</v>
      </c>
      <c r="L55" s="134" t="inlineStr">
        <is>
          <t>Accounting entry only — no money moves and no check is written. GASB 68 requires the audited statements to report the District’s share of the CalPERS risk pool rather than what the District paid in cash. The auditor posts the difference once a year. It swings with CalPERS investment returns and with the District’s changing share of the pool, neither of which can be forecast, so it is budgeted at $0 rather than guessed at. Account 60351 does the same job for retiree health under GASB 75.</t>
        </is>
      </c>
    </row>
    <row r="56" outlineLevel="1" s="115">
      <c r="A56" s="146" t="inlineStr">
        <is>
          <t>60329</t>
        </is>
      </c>
      <c r="B56" s="147" t="inlineStr">
        <is>
          <t>PERS Employer Cont Normal</t>
        </is>
      </c>
      <c r="C56" s="145" t="n"/>
      <c r="D56" s="145" t="n"/>
      <c r="E56" s="145" t="n"/>
      <c r="F56" s="145" t="n"/>
      <c r="G56" s="145" t="n">
        <v>16086</v>
      </c>
      <c r="H56" s="145" t="n">
        <v>16064</v>
      </c>
      <c r="I56" s="145" t="n">
        <v>16064</v>
      </c>
      <c r="J56" s="145" t="n">
        <v>16064</v>
      </c>
      <c r="K56" s="145" t="n">
        <v>16064</v>
      </c>
      <c r="L56" s="134" t="inlineStr">
        <is>
          <t>Normal cost only. Historical actuals are on 60325, where MIP posts the District’s combined PERS contribution.</t>
        </is>
      </c>
    </row>
    <row r="57" outlineLevel="1" s="115">
      <c r="A57" s="143" t="inlineStr">
        <is>
          <t>60350</t>
        </is>
      </c>
      <c r="B57" s="149" t="inlineStr">
        <is>
          <t>OPEB Retiree Health Premiums</t>
        </is>
      </c>
      <c r="C57" s="145" t="n">
        <v>26301</v>
      </c>
      <c r="D57" s="145" t="n">
        <v>305484</v>
      </c>
      <c r="E57" s="145" t="n">
        <v>17101</v>
      </c>
      <c r="F57" s="145" t="n"/>
      <c r="G57" s="145" t="n">
        <v>17614</v>
      </c>
      <c r="H57" s="145" t="n">
        <v>18143</v>
      </c>
      <c r="I57" s="145" t="n">
        <v>18687</v>
      </c>
      <c r="J57" s="145" t="n">
        <v>19248</v>
      </c>
      <c r="K57" s="145" t="n">
        <v>19825</v>
      </c>
      <c r="L57" s="134" t="inlineStr">
        <is>
          <t>Confirmed by the district's auditor: budget off the FY25-26 actual ($17,101), 3%/yr thereafter. The FY24-25 figure is a GASB 75 actuarial liability adjustment, not premiums — that adjustment no longer runs through this account and is carried in 60351 below.</t>
        </is>
      </c>
    </row>
    <row r="58" outlineLevel="1" s="115">
      <c r="A58" s="143" t="inlineStr">
        <is>
          <t>60400</t>
        </is>
      </c>
      <c r="B58" s="144" t="inlineStr">
        <is>
          <t>Current Employee Health</t>
        </is>
      </c>
      <c r="C58" s="145" t="n">
        <v>36090</v>
      </c>
      <c r="D58" s="145" t="n">
        <v>46132</v>
      </c>
      <c r="E58" s="145" t="n">
        <v>39379</v>
      </c>
      <c r="F58" s="145" t="n"/>
      <c r="G58" s="145" t="n">
        <v>40560</v>
      </c>
      <c r="H58" s="145" t="n">
        <v>41777</v>
      </c>
      <c r="I58" s="145" t="n">
        <v>43030</v>
      </c>
      <c r="J58" s="145" t="n">
        <v>44321</v>
      </c>
      <c r="K58" s="145" t="n">
        <v>45651</v>
      </c>
      <c r="L58" s="134" t="inlineStr">
        <is>
          <t>Budgeted off the FY 2025-26 actual ($39,379), 3%/yr thereafter. Reflects the group insurance terms currently in effect: the District pays the premium in full for the employee and eligible dependents, so the cost follows each employee’s coverage level. The 3% for FY 2026-27 approximates the CalPERS 4.97% premium increase effective 1/1/2027, which lands mid-fiscal-year. The appropriation is above the current premium run-rate.</t>
        </is>
      </c>
    </row>
    <row r="59" outlineLevel="1" s="115">
      <c r="A59" s="143" t="inlineStr">
        <is>
          <t>60500</t>
        </is>
      </c>
      <c r="B59" s="144" t="inlineStr">
        <is>
          <t>Unemployment Taxes</t>
        </is>
      </c>
      <c r="C59" s="145" t="n">
        <v>922</v>
      </c>
      <c r="D59" s="145" t="n">
        <v>1476</v>
      </c>
      <c r="E59" s="145" t="n">
        <v>1187</v>
      </c>
      <c r="F59" s="145" t="n"/>
      <c r="G59" s="145">
        <f>ROUND((G49+G50+G51)*0.008,0)</f>
        <v>1464</v>
      </c>
      <c r="H59" s="145">
        <f>ROUND((H49+H50+H51)*0.008,0)</f>
        <v>1524</v>
      </c>
      <c r="I59" s="145">
        <f>ROUND((I49+I50+I51)*0.008,0)</f>
        <v>1557</v>
      </c>
      <c r="J59" s="145">
        <f>ROUND((J49+J50+J51)*0.008,0)</f>
        <v>1590</v>
      </c>
      <c r="K59" s="145">
        <f>ROUND((K49+K50+K51)*0.008,0)</f>
        <v>1624</v>
      </c>
      <c r="L59" s="134" t="inlineStr">
        <is>
          <t>Calculated on Wages-Overtime + Wages-WS Operations + Wages-Office at a 0.8% effective rate, derived from this fund's own FY 2025-26 actuals, which ran 0.71%.</t>
        </is>
      </c>
    </row>
    <row r="60" outlineLevel="1" s="115">
      <c r="A60" s="143" t="inlineStr">
        <is>
          <t>60600</t>
        </is>
      </c>
      <c r="B60" s="144" t="inlineStr">
        <is>
          <t>Compensation Insurance</t>
        </is>
      </c>
      <c r="C60" s="145" t="n">
        <v>5693</v>
      </c>
      <c r="D60" s="145" t="n">
        <v>6223</v>
      </c>
      <c r="E60" s="145" t="n">
        <v>7594</v>
      </c>
      <c r="F60" s="145" t="n"/>
      <c r="G60" s="145">
        <f>ROUND((G49+G50+G51)*0.046,0)</f>
        <v>8418</v>
      </c>
      <c r="H60" s="145">
        <f>ROUND((H49+H50+H51)*0.046,0)</f>
        <v>8764</v>
      </c>
      <c r="I60" s="145">
        <f>ROUND((I49+I50+I51)*0.046,0)</f>
        <v>8951</v>
      </c>
      <c r="J60" s="145">
        <f>ROUND((J49+J50+J51)*0.046,0)</f>
        <v>9141</v>
      </c>
      <c r="K60" s="145">
        <f>ROUND((K49+K50+K51)*0.046,0)</f>
        <v>9336</v>
      </c>
      <c r="L60" s="134" t="inlineStr">
        <is>
          <t>Calculated on Wages-Overtime + Wages-WS Operations + Wages-Office at a 4.6% effective rate. Basis: the District's own FY 2025-26 actuals — $15,077 of premium on a $327,486 wage base district-wide, 4.65% in Water and 4.56% in Wastewater. FY 2024-25 is not used because that year's wage accounts carry audit adjusting entries.</t>
        </is>
      </c>
    </row>
    <row r="61" s="115">
      <c r="A61" s="143" t="inlineStr">
        <is>
          <t>60328</t>
        </is>
      </c>
      <c r="B61" s="144" t="inlineStr">
        <is>
          <t>457 Employer Contribution Exp</t>
        </is>
      </c>
      <c r="C61" s="145" t="n"/>
      <c r="D61" s="145" t="n"/>
      <c r="E61" s="145" t="n"/>
      <c r="F61" s="145" t="n"/>
      <c r="G61" s="145" t="n">
        <v>3600</v>
      </c>
      <c r="H61" s="145" t="n">
        <v>3600</v>
      </c>
      <c r="I61" s="145" t="n">
        <v>3600</v>
      </c>
      <c r="J61" s="145" t="n">
        <v>3600</v>
      </c>
      <c r="K61" s="145" t="n">
        <v>3600</v>
      </c>
      <c r="L61" s="134" t="inlineStr">
        <is>
          <t>$150/employee/month × 4 employees district-wide ($7,200/yr), split 50/50 Water/Sewer = $3,600/yr each fund.</t>
        </is>
      </c>
    </row>
    <row r="62" s="115">
      <c r="A62" s="143" t="inlineStr">
        <is>
          <t>60351</t>
        </is>
      </c>
      <c r="B62" s="144" t="inlineStr">
        <is>
          <t>OPEB GASB75 Exp Adj</t>
        </is>
      </c>
      <c r="C62" s="145" t="n"/>
      <c r="D62" s="145" t="n"/>
      <c r="E62" s="145" t="n"/>
      <c r="F62" s="145" t="n"/>
      <c r="G62" s="145" t="n">
        <v>0</v>
      </c>
      <c r="H62" s="145" t="n">
        <v>0</v>
      </c>
      <c r="I62" s="145" t="n">
        <v>0</v>
      </c>
      <c r="J62" s="145" t="n">
        <v>0</v>
      </c>
      <c r="K62" s="145" t="n">
        <v>0</v>
      </c>
      <c r="L62" s="134" t="inlineStr">
        <is>
          <t>Account now carrying the GASB 75 OPEB liability adjustment, moved out of 60350. Non-cash auditor year-end entry, so no dollar amount is appropriated here. A figure would reduce Change in Net Position without any cash leaving the District.</t>
        </is>
      </c>
    </row>
    <row r="63" s="115">
      <c r="A63" s="143" t="n"/>
      <c r="B63" s="144" t="inlineStr">
        <is>
          <t>WWTP Operations — Wages, Taxes &amp; Benefits (new plant)</t>
        </is>
      </c>
      <c r="C63" s="145" t="n"/>
      <c r="D63" s="145" t="n"/>
      <c r="E63" s="145" t="n"/>
      <c r="F63" s="145" t="n"/>
      <c r="G63" s="145" t="n"/>
      <c r="H63" s="145" t="n"/>
      <c r="I63" s="145" t="n"/>
      <c r="J63" s="145" t="n">
        <v>117000</v>
      </c>
      <c r="K63" s="145" t="n">
        <v>120510</v>
      </c>
      <c r="L63" s="134" t="inlineStr">
        <is>
          <t>PACE 2026 Rate Study Table 8, line 'Combined WWTP-Wages, Taxes, Benefits'. Additional operations staffing once the rebuilt treatment plant is online — the study puts that three to four years out, so it starts FY 29-30. Placed below the payroll-driven lines on purpose: the $117,000 is already fully loaded with taxes and benefits, so it must not be run through the 8.5% / 0.8% / 3.9% formulas again. Replace with a position-by-position build once the plant design fixes the staffing plan.</t>
        </is>
      </c>
    </row>
    <row r="64" s="115">
      <c r="A64" s="143" t="inlineStr">
        <is>
          <t>60650</t>
        </is>
      </c>
      <c r="B64" s="144" t="inlineStr">
        <is>
          <t>Employees on workers comp</t>
        </is>
      </c>
      <c r="C64" s="145" t="n"/>
      <c r="D64" s="145" t="n"/>
      <c r="E64" s="145" t="n"/>
      <c r="F64" s="145" t="n"/>
      <c r="G64" s="145" t="n">
        <v>0</v>
      </c>
      <c r="H64" s="145" t="n">
        <v>0</v>
      </c>
      <c r="I64" s="145" t="n">
        <v>0</v>
      </c>
      <c r="J64" s="145" t="n">
        <v>0</v>
      </c>
      <c r="K64" s="145" t="n">
        <v>0</v>
      </c>
      <c r="L64" s="149" t="n"/>
    </row>
    <row r="65" s="115">
      <c r="A65" s="151" t="n"/>
      <c r="B65" s="241" t="inlineStr">
        <is>
          <t>TOTAL WAGES</t>
        </is>
      </c>
      <c r="C65" s="153">
        <f>SUM(C49:C64)</f>
        <v>289817</v>
      </c>
      <c r="D65" s="153">
        <f>SUM(D49:D64)</f>
        <v>678628</v>
      </c>
      <c r="E65" s="153">
        <f>SUM(E49:E64)</f>
        <v>302919</v>
      </c>
      <c r="F65" s="153">
        <f>F48</f>
        <v>337956</v>
      </c>
      <c r="G65" s="153">
        <f>SUM(G49:G64)</f>
        <v>330028</v>
      </c>
      <c r="H65" s="153">
        <f>SUM(H49:H64)</f>
        <v>341973</v>
      </c>
      <c r="I65" s="153">
        <f>SUM(I49:I64)</f>
        <v>351351</v>
      </c>
      <c r="J65" s="153">
        <f>SUM(J49:J64)</f>
        <v>475383</v>
      </c>
      <c r="K65" s="153">
        <f>SUM(K49:K64)</f>
        <v>486082</v>
      </c>
      <c r="L65" s="160" t="inlineStr">
        <is>
          <t>Wage-driven taxes and benefits are calculated off the wage lines above. FY 27-28 uses the 2027/28 schedule with step progression; FY 28-29 onward is beyond the MOU term and grows 2%/yr.</t>
        </is>
      </c>
    </row>
    <row r="66" s="115">
      <c r="A66" s="143" t="n"/>
      <c r="B66" s="144" t="n"/>
      <c r="C66" s="148" t="n"/>
      <c r="D66" s="148" t="n"/>
      <c r="E66" s="148" t="n"/>
      <c r="F66" s="148" t="n"/>
      <c r="G66" s="148" t="n"/>
      <c r="H66" s="148" t="n"/>
      <c r="I66" s="148" t="n"/>
      <c r="J66" s="148" t="n"/>
      <c r="K66" s="148" t="n"/>
      <c r="L66" s="149" t="n"/>
    </row>
    <row r="67" s="115">
      <c r="A67" s="181" t="n"/>
      <c r="B67" s="182" t="inlineStr">
        <is>
          <t>NON-OPERATING REVENUE</t>
        </is>
      </c>
      <c r="C67" s="183" t="n"/>
      <c r="D67" s="183" t="n"/>
      <c r="E67" s="183" t="n"/>
      <c r="F67" s="183" t="n"/>
      <c r="G67" s="183" t="n"/>
      <c r="H67" s="183" t="n"/>
      <c r="I67" s="183" t="n"/>
      <c r="J67" s="183" t="n"/>
      <c r="K67" s="183" t="n"/>
      <c r="L67" s="184" t="n"/>
    </row>
    <row r="68" s="115">
      <c r="A68" s="143" t="inlineStr">
        <is>
          <t>40700</t>
        </is>
      </c>
      <c r="B68" s="144" t="inlineStr">
        <is>
          <t>Property Taxes</t>
        </is>
      </c>
      <c r="C68" s="145" t="n">
        <v>119876</v>
      </c>
      <c r="D68" s="145" t="n">
        <v>122940</v>
      </c>
      <c r="E68" s="145" t="n">
        <v>130652</v>
      </c>
      <c r="F68" s="145" t="n">
        <v>126258</v>
      </c>
      <c r="G68" s="145" t="n">
        <v>123462</v>
      </c>
      <c r="H68" s="145" t="n">
        <v>127166</v>
      </c>
      <c r="I68" s="145" t="n">
        <v>130981</v>
      </c>
      <c r="J68" s="145" t="n">
        <v>134910</v>
      </c>
      <c r="K68" s="145" t="n">
        <v>138958</v>
      </c>
      <c r="L68" s="134" t="inlineStr">
        <is>
          <t>FY 2026-27 is built on prior-year receipts. Zone A is the former Chester Sanitary District base, levied in only 5 of the 27 TRAs, and stays whole with the Sewer Fund. The FY 2025-26 actual was corrected 9/18/2026 to the Plumas County apportionment schedule dated 9/9/2026 — see Assumptions Section 25.</t>
        </is>
      </c>
    </row>
    <row r="69" s="115">
      <c r="A69" s="143" t="inlineStr">
        <is>
          <t>44230</t>
        </is>
      </c>
      <c r="B69" s="144" t="inlineStr">
        <is>
          <t>Home Owner's Exemption</t>
        </is>
      </c>
      <c r="C69" s="145" t="n">
        <v>628</v>
      </c>
      <c r="D69" s="145" t="n"/>
      <c r="E69" s="145" t="n"/>
      <c r="F69" s="145" t="n">
        <v>0</v>
      </c>
      <c r="G69" s="145" t="n"/>
      <c r="H69" s="145" t="n"/>
      <c r="I69" s="145" t="n"/>
      <c r="J69" s="145" t="n"/>
      <c r="K69" s="145" t="n"/>
      <c r="L69" s="134" t="inlineStr">
        <is>
          <t>Will be pulled out of/reconciled against Property Taxes (40700) with the FY26-27 audit adjusting journal entries.</t>
        </is>
      </c>
    </row>
    <row r="70" s="115">
      <c r="A70" s="143" t="inlineStr">
        <is>
          <t>40875</t>
        </is>
      </c>
      <c r="B70" s="144" t="inlineStr">
        <is>
          <t>Facilities Revenue</t>
        </is>
      </c>
      <c r="C70" s="145" t="n"/>
      <c r="D70" s="145" t="n">
        <v>4910</v>
      </c>
      <c r="E70" s="145" t="n">
        <v>7485</v>
      </c>
      <c r="F70" s="145" t="n">
        <v>5057</v>
      </c>
      <c r="G70" s="145" t="n">
        <v>7200</v>
      </c>
      <c r="H70" s="145" t="n">
        <v>12750</v>
      </c>
      <c r="I70" s="145" t="n">
        <v>18411</v>
      </c>
      <c r="J70" s="145" t="n">
        <v>18635</v>
      </c>
      <c r="K70" s="145" t="n">
        <v>18864</v>
      </c>
      <c r="L70" s="134" t="inlineStr">
        <is>
          <t>The Fire Fund’s $1,200/month lease payment for the building these funds own, split 50/50 = $7,200/yr each, flat. From FY 27-28 this line also carries the TowerCo ground lease. See Assumptions Sections 11 and 26.</t>
        </is>
      </c>
    </row>
    <row r="71" s="115">
      <c r="A71" s="143" t="inlineStr">
        <is>
          <t>45100</t>
        </is>
      </c>
      <c r="B71" s="144" t="inlineStr">
        <is>
          <t>Solid Waste Franchise Fee</t>
        </is>
      </c>
      <c r="C71" s="145" t="n">
        <v>5000</v>
      </c>
      <c r="D71" s="145" t="n">
        <v>2500</v>
      </c>
      <c r="E71" s="145" t="n">
        <v>2500</v>
      </c>
      <c r="F71" s="145" t="n">
        <v>5000</v>
      </c>
      <c r="G71" s="145" t="n">
        <v>2500</v>
      </c>
      <c r="H71" s="145" t="n">
        <v>2500</v>
      </c>
      <c r="I71" s="145" t="n">
        <v>2500</v>
      </c>
      <c r="J71" s="145" t="n">
        <v>2500</v>
      </c>
      <c r="K71" s="145" t="n">
        <v>2500</v>
      </c>
      <c r="L71" s="134" t="inlineStr">
        <is>
          <t>Flat $2,500/yr for projections.</t>
        </is>
      </c>
    </row>
    <row r="72" s="115">
      <c r="A72" s="143" t="inlineStr">
        <is>
          <t>40800</t>
        </is>
      </c>
      <c r="B72" s="144" t="inlineStr">
        <is>
          <t>Other Income</t>
        </is>
      </c>
      <c r="C72" s="145" t="n">
        <v>43</v>
      </c>
      <c r="D72" s="145" t="n">
        <v>6043</v>
      </c>
      <c r="E72" s="145" t="n">
        <v>817</v>
      </c>
      <c r="F72" s="145" t="n">
        <v>6225</v>
      </c>
      <c r="G72" s="145" t="n">
        <v>842</v>
      </c>
      <c r="H72" s="145" t="n">
        <v>867</v>
      </c>
      <c r="I72" s="145" t="n">
        <v>893</v>
      </c>
      <c r="J72" s="145" t="n">
        <v>920</v>
      </c>
      <c r="K72" s="145" t="n">
        <v>948</v>
      </c>
      <c r="L72" s="134" t="inlineStr">
        <is>
          <t>3% growth from FY25-26 actuals.</t>
        </is>
      </c>
    </row>
    <row r="73" s="115">
      <c r="A73" s="143" t="inlineStr">
        <is>
          <t>70100</t>
        </is>
      </c>
      <c r="B73" s="144" t="inlineStr">
        <is>
          <t>Interest Income</t>
        </is>
      </c>
      <c r="C73" s="145" t="n">
        <v>46638</v>
      </c>
      <c r="D73" s="145" t="n">
        <v>38735</v>
      </c>
      <c r="E73" s="145" t="n">
        <v>49794</v>
      </c>
      <c r="F73" s="145" t="n">
        <v>39897</v>
      </c>
      <c r="G73" s="145" t="n">
        <v>51757</v>
      </c>
      <c r="H73" s="145" t="n">
        <v>51757</v>
      </c>
      <c r="I73" s="145" t="n">
        <v>51757</v>
      </c>
      <c r="J73" s="145" t="n">
        <v>51757</v>
      </c>
      <c r="K73" s="145" t="n">
        <v>51757</v>
      </c>
      <c r="L73" s="134" t="inlineStr">
        <is>
          <t>General and pooled interest only; interfund loan interest is tracked separately in 70105. The Wastewater Fund's own effective yield, 3.74%, applied to its cash balance and held flat for five years. The yield is what the fund actually earned in FY 2025-26 and is essentially the investment pool rate, because almost all of this fund's cash is in California CLASS. Balances are held flat rather than grown. See Assumptions Section 27.</t>
        </is>
      </c>
    </row>
    <row r="74" s="115">
      <c r="A74" s="143" t="inlineStr">
        <is>
          <t>70105</t>
        </is>
      </c>
      <c r="B74" s="144" t="inlineStr">
        <is>
          <t>Interest Income INF Loan (Fire)</t>
        </is>
      </c>
      <c r="C74" s="145" t="n"/>
      <c r="D74" s="145" t="n"/>
      <c r="E74" s="145" t="n">
        <v>3238</v>
      </c>
      <c r="F74" s="145" t="n"/>
      <c r="G74" s="145" t="n">
        <v>6454</v>
      </c>
      <c r="H74" s="145" t="n">
        <v>4490</v>
      </c>
      <c r="I74" s="145" t="n">
        <v>1263</v>
      </c>
      <c r="J74" s="145" t="n">
        <v>0</v>
      </c>
      <c r="K74" s="145" t="n">
        <v>0</v>
      </c>
      <c r="L74" s="134" t="inlineStr">
        <is>
          <t>A dedicated account so interfund loan interest income is never blended with general interest. Pairs with account 61855 on the Fire Fund tab.</t>
        </is>
      </c>
    </row>
    <row r="75" s="115">
      <c r="A75" s="143" t="inlineStr">
        <is>
          <t>70150</t>
        </is>
      </c>
      <c r="B75" s="144" t="inlineStr">
        <is>
          <t>Interest L.A.I.F.</t>
        </is>
      </c>
      <c r="C75" s="145" t="n">
        <v>18</v>
      </c>
      <c r="D75" s="145" t="n">
        <v>16</v>
      </c>
      <c r="E75" s="145" t="n">
        <v>204</v>
      </c>
      <c r="F75" s="145" t="n">
        <v>17</v>
      </c>
      <c r="G75" s="145" t="n">
        <v>204</v>
      </c>
      <c r="H75" s="145" t="n">
        <v>204</v>
      </c>
      <c r="I75" s="145" t="n">
        <v>204</v>
      </c>
      <c r="J75" s="145" t="n">
        <v>204</v>
      </c>
      <c r="K75" s="145" t="n">
        <v>204</v>
      </c>
      <c r="L75" s="134" t="inlineStr">
        <is>
          <t>Held at the FY 2025-26 actual. Carved out of the 3.74% above so the two lines are not double counted.</t>
        </is>
      </c>
    </row>
    <row r="76" s="115">
      <c r="A76" s="151" t="n"/>
      <c r="B76" s="241" t="inlineStr">
        <is>
          <t>TOTAL NON-OP REVENUE</t>
        </is>
      </c>
      <c r="C76" s="153">
        <f>SUM(C68:C75)</f>
        <v>172203</v>
      </c>
      <c r="D76" s="153">
        <f>SUM(D68:D75)</f>
        <v>175144</v>
      </c>
      <c r="E76" s="153">
        <f>SUM(E68:E75)</f>
        <v>194690</v>
      </c>
      <c r="F76" s="153">
        <f>SUM(F68:F75)</f>
        <v>182454</v>
      </c>
      <c r="G76" s="153">
        <f>SUM(G68:G75)</f>
        <v>192419</v>
      </c>
      <c r="H76" s="153">
        <f>SUM(H68:H75)</f>
        <v>199734</v>
      </c>
      <c r="I76" s="153">
        <f>SUM(I68:I75)</f>
        <v>206009</v>
      </c>
      <c r="J76" s="153">
        <f>SUM(J68:J75)</f>
        <v>208926</v>
      </c>
      <c r="K76" s="153">
        <f>SUM(K68:K75)</f>
        <v>213231</v>
      </c>
      <c r="L76" s="154" t="n"/>
    </row>
    <row r="77" s="115">
      <c r="A77" s="143" t="n"/>
      <c r="B77" s="144" t="n"/>
      <c r="C77" s="148" t="n"/>
      <c r="D77" s="148" t="n"/>
      <c r="E77" s="148" t="n"/>
      <c r="F77" s="148" t="n"/>
      <c r="G77" s="148" t="n"/>
      <c r="H77" s="148" t="n"/>
      <c r="I77" s="148" t="n"/>
      <c r="J77" s="148" t="n"/>
      <c r="K77" s="148" t="n"/>
      <c r="L77" s="149" t="n"/>
    </row>
    <row r="78" s="115">
      <c r="A78" s="181" t="n"/>
      <c r="B78" s="182" t="inlineStr">
        <is>
          <t>NON-OPERATING EXPENSES</t>
        </is>
      </c>
      <c r="C78" s="183" t="n"/>
      <c r="D78" s="183" t="n"/>
      <c r="E78" s="183" t="n"/>
      <c r="F78" s="183" t="n"/>
      <c r="G78" s="183" t="n"/>
      <c r="H78" s="183" t="n"/>
      <c r="I78" s="183" t="n"/>
      <c r="J78" s="183" t="n"/>
      <c r="K78" s="183" t="n"/>
      <c r="L78" s="184" t="n"/>
    </row>
    <row r="79" s="115">
      <c r="A79" s="143" t="inlineStr">
        <is>
          <t>61850</t>
        </is>
      </c>
      <c r="B79" s="144" t="inlineStr">
        <is>
          <t>Interest Expense</t>
        </is>
      </c>
      <c r="C79" s="145" t="n">
        <v>1339</v>
      </c>
      <c r="D79" s="145" t="n">
        <v>1890</v>
      </c>
      <c r="E79" s="145" t="n"/>
      <c r="F79" s="145" t="n">
        <v>1947</v>
      </c>
      <c r="G79" s="145" t="n">
        <v>0</v>
      </c>
      <c r="H79" s="145" t="n">
        <v>0</v>
      </c>
      <c r="I79" s="145" t="n">
        <v>0</v>
      </c>
      <c r="J79" s="145" t="n">
        <v>0</v>
      </c>
      <c r="K79" s="145" t="n">
        <v>0</v>
      </c>
      <c r="L79" s="134" t="inlineStr">
        <is>
          <t>3% annual growth. Source: Adopted Budget FY 2025-26 v.2.1 Amended.</t>
        </is>
      </c>
    </row>
    <row r="80" s="115">
      <c r="A80" s="151" t="n"/>
      <c r="B80" s="241" t="inlineStr">
        <is>
          <t>TOTAL NON-OP EXPENSES</t>
        </is>
      </c>
      <c r="C80" s="153">
        <f>SUM(C79)</f>
        <v>1339</v>
      </c>
      <c r="D80" s="153">
        <f>SUM(D79)</f>
        <v>1890</v>
      </c>
      <c r="E80" s="153">
        <f>SUM(E79)</f>
        <v>0</v>
      </c>
      <c r="F80" s="153">
        <f>SUM(F79)</f>
        <v>1947</v>
      </c>
      <c r="G80" s="153">
        <f>SUM(G79)</f>
        <v>0</v>
      </c>
      <c r="H80" s="153">
        <f>SUM(H79)</f>
        <v>0</v>
      </c>
      <c r="I80" s="153">
        <f>SUM(I79)</f>
        <v>0</v>
      </c>
      <c r="J80" s="153">
        <f>SUM(J79)</f>
        <v>0</v>
      </c>
      <c r="K80" s="153">
        <f>SUM(K79)</f>
        <v>0</v>
      </c>
      <c r="L80" s="154" t="n"/>
    </row>
    <row r="81" s="115">
      <c r="A81" s="143" t="n"/>
      <c r="B81" s="144" t="n"/>
      <c r="C81" s="148" t="n"/>
      <c r="D81" s="148" t="n"/>
      <c r="E81" s="148" t="n"/>
      <c r="F81" s="148" t="n"/>
      <c r="G81" s="148" t="n"/>
      <c r="H81" s="148" t="n"/>
      <c r="I81" s="148" t="n"/>
      <c r="J81" s="148" t="n"/>
      <c r="K81" s="148" t="n"/>
      <c r="L81" s="149" t="n"/>
    </row>
    <row r="82" ht="15.6" customHeight="1" s="115">
      <c r="A82" s="181" t="n"/>
      <c r="B82" s="182" t="inlineStr">
        <is>
          <t>INTERFUND LOAN — PRINCIPAL (Memo Only, Not in Net Position)</t>
        </is>
      </c>
      <c r="C82" s="119" t="n"/>
      <c r="D82" s="119" t="n"/>
      <c r="E82" s="119" t="n"/>
      <c r="F82" s="119" t="n"/>
      <c r="G82" s="119" t="n"/>
      <c r="H82" s="119" t="n"/>
      <c r="I82" s="119" t="n"/>
      <c r="J82" s="119" t="n"/>
      <c r="K82" s="120" t="n"/>
      <c r="L82" s="184" t="n"/>
    </row>
    <row r="83" s="115">
      <c r="A83" s="143" t="n"/>
      <c r="B83" s="149" t="inlineStr">
        <is>
          <t>Interfund Loan Principal Received from Fire</t>
        </is>
      </c>
      <c r="C83" s="145" t="n"/>
      <c r="D83" s="145" t="n"/>
      <c r="E83" s="145" t="n"/>
      <c r="F83" s="145" t="n"/>
      <c r="G83" s="185" t="n">
        <v>8739</v>
      </c>
      <c r="H83" s="185" t="n">
        <v>106583</v>
      </c>
      <c r="I83" s="185" t="n">
        <v>100547</v>
      </c>
      <c r="J83" s="185" t="n">
        <v>0</v>
      </c>
      <c r="K83" s="185" t="n">
        <v>0</v>
      </c>
      <c r="L83" s="186" t="inlineStr">
        <is>
          <t>Per the executed Resolution No. 440 Inter-Fund Loan Agreement and its amortization schedule. Memo only — not in Change in Net Position.</t>
        </is>
      </c>
    </row>
    <row r="84" s="115">
      <c r="A84" s="187" t="n"/>
      <c r="B84" s="188" t="inlineStr">
        <is>
          <t>TOTAL INTERFUND LOAN PRINCIPAL (memo only, not in Net Position)</t>
        </is>
      </c>
      <c r="C84" s="189">
        <f>SUM(C83)</f>
        <v>0</v>
      </c>
      <c r="D84" s="189">
        <f>SUM(D83)</f>
        <v>0</v>
      </c>
      <c r="E84" s="189">
        <f>SUM(E83)</f>
        <v>0</v>
      </c>
      <c r="F84" s="189">
        <f>SUM(F83)</f>
        <v>0</v>
      </c>
      <c r="G84" s="189">
        <f>SUM(G83)</f>
        <v>8739</v>
      </c>
      <c r="H84" s="189">
        <f>SUM(H83)</f>
        <v>106583</v>
      </c>
      <c r="I84" s="189">
        <f>SUM(I83)</f>
        <v>100547</v>
      </c>
      <c r="J84" s="189">
        <f>SUM(J83)</f>
        <v>0</v>
      </c>
      <c r="K84" s="189">
        <f>SUM(K83)</f>
        <v>0</v>
      </c>
      <c r="L84" s="188" t="n"/>
    </row>
    <row r="85" s="115">
      <c r="A85" s="143" t="n"/>
      <c r="B85" s="144" t="n"/>
      <c r="C85" s="148" t="n"/>
      <c r="D85" s="148" t="n"/>
      <c r="E85" s="148" t="n"/>
      <c r="F85" s="148" t="n"/>
      <c r="G85" s="148" t="n"/>
      <c r="H85" s="148" t="n"/>
      <c r="I85" s="148" t="n"/>
      <c r="J85" s="148" t="n"/>
      <c r="K85" s="148" t="n"/>
      <c r="L85" s="149" t="n"/>
    </row>
    <row r="86" s="115">
      <c r="A86" s="181" t="n"/>
      <c r="B86" s="182" t="inlineStr">
        <is>
          <t>GRANT REVENUE</t>
        </is>
      </c>
      <c r="C86" s="183" t="n"/>
      <c r="D86" s="183" t="n"/>
      <c r="E86" s="183" t="n"/>
      <c r="F86" s="183" t="n"/>
      <c r="G86" s="183" t="n"/>
      <c r="H86" s="183" t="n"/>
      <c r="I86" s="183" t="n"/>
      <c r="J86" s="183" t="n"/>
      <c r="K86" s="183" t="n"/>
      <c r="L86" s="184" t="n"/>
    </row>
    <row r="87" s="115">
      <c r="A87" s="143" t="inlineStr">
        <is>
          <t>40350</t>
        </is>
      </c>
      <c r="B87" s="144" t="inlineStr">
        <is>
          <t>Grant Revenue-Misc</t>
        </is>
      </c>
      <c r="C87" s="145" t="n">
        <v>88384</v>
      </c>
      <c r="D87" s="145" t="n">
        <v>132122</v>
      </c>
      <c r="E87" s="145" t="n">
        <v>21404</v>
      </c>
      <c r="F87" s="145" t="n">
        <v>0</v>
      </c>
      <c r="G87" s="145" t="n"/>
      <c r="H87" s="145" t="n"/>
      <c r="I87" s="145" t="n"/>
      <c r="J87" s="145" t="n"/>
      <c r="K87" s="145" t="n"/>
      <c r="L87" s="149" t="n"/>
    </row>
    <row r="88" s="115">
      <c r="A88" s="143" t="inlineStr">
        <is>
          <t>40825</t>
        </is>
      </c>
      <c r="B88" s="144" t="inlineStr">
        <is>
          <t>Grant Rev Collection Planning</t>
        </is>
      </c>
      <c r="C88" s="145" t="n"/>
      <c r="D88" s="145" t="n">
        <v>206409</v>
      </c>
      <c r="E88" s="145" t="n">
        <v>50797</v>
      </c>
      <c r="F88" s="145" t="n">
        <v>0</v>
      </c>
      <c r="G88" s="145" t="n">
        <v>283349</v>
      </c>
      <c r="H88" s="145" t="n"/>
      <c r="I88" s="145" t="n"/>
      <c r="J88" s="145" t="n"/>
      <c r="K88" s="145" t="n"/>
      <c r="L88" s="134" t="inlineStr">
        <is>
          <t>This is the 2017 Wastewater Collection System Evaluation PLANNING grant (Clean Water Small Community Grant, Agreement D1804005, Project.</t>
        </is>
      </c>
    </row>
    <row r="89" s="115">
      <c r="A89" s="143" t="inlineStr">
        <is>
          <t>40830</t>
        </is>
      </c>
      <c r="B89" s="149" t="inlineStr">
        <is>
          <t>Grant Revenue-WWTP Planning</t>
        </is>
      </c>
      <c r="C89" s="145" t="n"/>
      <c r="D89" s="145" t="n"/>
      <c r="E89" s="145" t="n">
        <v>78886</v>
      </c>
      <c r="F89" s="145" t="n"/>
      <c r="G89" s="145" t="n"/>
      <c r="H89" s="145" t="n"/>
      <c r="I89" s="145" t="n"/>
      <c r="J89" s="145" t="n"/>
      <c r="K89" s="145" t="n"/>
      <c r="L89" s="134" t="inlineStr">
        <is>
          <t>Prior/smaller WWTP planning grant -- distinct from the CWSRF construction grant.</t>
        </is>
      </c>
    </row>
    <row r="90" s="115">
      <c r="A90" s="143" t="inlineStr">
        <is>
          <t>40831</t>
        </is>
      </c>
      <c r="B90" s="149" t="inlineStr">
        <is>
          <t>CWSRF Grant Rev-WWTP Construction (D2501033)</t>
        </is>
      </c>
      <c r="C90" s="145" t="n"/>
      <c r="D90" s="145" t="n"/>
      <c r="E90" s="145" t="n"/>
      <c r="F90" s="145" t="n"/>
      <c r="G90" s="145" t="n">
        <v>5151100</v>
      </c>
      <c r="H90" s="145" t="n">
        <v>5218900</v>
      </c>
      <c r="I90" s="145" t="n">
        <v>4751000</v>
      </c>
      <c r="J90" s="145" t="n">
        <v>3960000</v>
      </c>
      <c r="K90" s="145" t="n">
        <v>0</v>
      </c>
      <c r="L90" s="134" t="inlineStr">
        <is>
          <t>GASB 33 — revenue recognized as eligible costs are incurred.</t>
        </is>
      </c>
    </row>
    <row r="91" s="115">
      <c r="A91" s="151" t="n"/>
      <c r="B91" s="241" t="inlineStr">
        <is>
          <t>TOTAL GRANT REVENUE</t>
        </is>
      </c>
      <c r="C91" s="153">
        <f>SUM(C87:C90)</f>
        <v>88384</v>
      </c>
      <c r="D91" s="153">
        <f>SUM(D87:D90)</f>
        <v>338531</v>
      </c>
      <c r="E91" s="153">
        <f>SUM(E87:E90)</f>
        <v>151087</v>
      </c>
      <c r="F91" s="153">
        <f>SUM(F87:F90)</f>
        <v>0</v>
      </c>
      <c r="G91" s="153">
        <f>SUM(G87:G90)</f>
        <v>5434449</v>
      </c>
      <c r="H91" s="153">
        <f>SUM(H87:H90)</f>
        <v>5218900</v>
      </c>
      <c r="I91" s="153">
        <f>SUM(I87:I90)</f>
        <v>4751000</v>
      </c>
      <c r="J91" s="153">
        <f>SUM(J87:J90)</f>
        <v>3960000</v>
      </c>
      <c r="K91" s="153">
        <f>SUM(K87:K90)</f>
        <v>0</v>
      </c>
      <c r="L91" s="154" t="n"/>
    </row>
    <row r="92" s="115">
      <c r="A92" s="143" t="n"/>
      <c r="B92" s="144" t="n"/>
      <c r="C92" s="148" t="n"/>
      <c r="D92" s="148" t="n"/>
      <c r="E92" s="148" t="n"/>
      <c r="F92" s="148" t="n"/>
      <c r="G92" s="148" t="n"/>
      <c r="H92" s="148" t="n"/>
      <c r="I92" s="148" t="n"/>
      <c r="J92" s="148" t="n"/>
      <c r="K92" s="148" t="n"/>
      <c r="L92" s="149" t="n"/>
    </row>
    <row r="93" ht="24" customHeight="1" s="115">
      <c r="A93" s="181" t="n"/>
      <c r="B93" s="182" t="inlineStr">
        <is>
          <t>GRANT EXPENSES (Operating / Pass-Through)</t>
        </is>
      </c>
      <c r="C93" s="119" t="n"/>
      <c r="D93" s="119" t="n"/>
      <c r="E93" s="119" t="n"/>
      <c r="F93" s="119" t="n"/>
      <c r="G93" s="119" t="n"/>
      <c r="H93" s="119" t="n"/>
      <c r="I93" s="119" t="n"/>
      <c r="J93" s="119" t="n"/>
      <c r="K93" s="120" t="n"/>
      <c r="L93" s="184" t="n"/>
    </row>
    <row r="94" s="115">
      <c r="A94" s="143" t="inlineStr">
        <is>
          <t>60825</t>
        </is>
      </c>
      <c r="B94" s="144" t="inlineStr">
        <is>
          <t>Grant Expense- Collection Syst</t>
        </is>
      </c>
      <c r="C94" s="145" t="n"/>
      <c r="D94" s="145" t="n">
        <v>64084</v>
      </c>
      <c r="E94" s="145" t="n">
        <v>81017</v>
      </c>
      <c r="F94" s="145" t="n">
        <v>0</v>
      </c>
      <c r="G94" s="145" t="n">
        <v>283349</v>
      </c>
      <c r="H94" s="145" t="n"/>
      <c r="I94" s="145" t="n"/>
      <c r="J94" s="145" t="n"/>
      <c r="K94" s="145" t="n"/>
      <c r="L94" s="134" t="inlineStr">
        <is>
          <t>Matched dollar-for-dollar to the Grant Revenue-Collection System line above (grant reimburses actual eligible planning costs).</t>
        </is>
      </c>
    </row>
    <row r="95" s="115">
      <c r="A95" s="143" t="inlineStr">
        <is>
          <t>60830</t>
        </is>
      </c>
      <c r="B95" s="149" t="inlineStr">
        <is>
          <t>Grant Expenses-WWTP</t>
        </is>
      </c>
      <c r="C95" s="145" t="n"/>
      <c r="D95" s="145" t="n"/>
      <c r="E95" s="145" t="n">
        <v>118358</v>
      </c>
      <c r="F95" s="145" t="n"/>
      <c r="G95" s="145" t="n"/>
      <c r="H95" s="145" t="n"/>
      <c r="I95" s="145" t="n"/>
      <c r="J95" s="145" t="n"/>
      <c r="K95" s="145" t="n"/>
      <c r="L95" s="149" t="n"/>
    </row>
    <row r="96" s="115">
      <c r="A96" s="143" t="inlineStr">
        <is>
          <t>60820</t>
        </is>
      </c>
      <c r="B96" s="149" t="inlineStr">
        <is>
          <t>Grant Expenses-Misc</t>
        </is>
      </c>
      <c r="C96" s="145" t="n"/>
      <c r="D96" s="145" t="n"/>
      <c r="E96" s="145" t="n"/>
      <c r="F96" s="145" t="n"/>
      <c r="G96" s="145" t="n">
        <v>0</v>
      </c>
      <c r="H96" s="145" t="n">
        <v>0</v>
      </c>
      <c r="I96" s="145" t="n">
        <v>0</v>
      </c>
      <c r="J96" s="145" t="n">
        <v>0</v>
      </c>
      <c r="K96" s="145" t="n">
        <v>0</v>
      </c>
      <c r="L96" s="149" t="n"/>
    </row>
    <row r="97" s="115">
      <c r="A97" s="151" t="n"/>
      <c r="B97" s="241" t="inlineStr">
        <is>
          <t>TOTAL GRANT EXPENSES</t>
        </is>
      </c>
      <c r="C97" s="153">
        <f>SUM(C94:C96)</f>
        <v>0</v>
      </c>
      <c r="D97" s="153">
        <f>SUM(D94:D96)</f>
        <v>64084</v>
      </c>
      <c r="E97" s="153">
        <f>SUM(E94:E96)</f>
        <v>199375</v>
      </c>
      <c r="F97" s="153">
        <f>SUM(F94:F96)</f>
        <v>0</v>
      </c>
      <c r="G97" s="153">
        <f>SUM(G94:G96)</f>
        <v>283349</v>
      </c>
      <c r="H97" s="153">
        <f>SUM(H94:H96)</f>
        <v>0</v>
      </c>
      <c r="I97" s="153">
        <f>SUM(I94:I96)</f>
        <v>0</v>
      </c>
      <c r="J97" s="153">
        <f>SUM(J94:J96)</f>
        <v>0</v>
      </c>
      <c r="K97" s="153">
        <f>SUM(K94:K96)</f>
        <v>0</v>
      </c>
      <c r="L97" s="154" t="n"/>
    </row>
    <row r="98" s="115">
      <c r="A98" s="143" t="n"/>
      <c r="B98" s="144" t="n"/>
      <c r="C98" s="148" t="n"/>
      <c r="D98" s="148" t="n"/>
      <c r="E98" s="148" t="n"/>
      <c r="F98" s="148" t="n"/>
      <c r="G98" s="148" t="n"/>
      <c r="H98" s="148" t="n"/>
      <c r="I98" s="148" t="n"/>
      <c r="J98" s="148" t="n"/>
      <c r="K98" s="148" t="n"/>
      <c r="L98" s="149" t="n"/>
    </row>
    <row r="99" ht="24.75" customHeight="1" s="115">
      <c r="A99" s="181" t="n"/>
      <c r="B99" s="184" t="inlineStr">
        <is>
          <t>CONSTRUCTION IN PROGRESS — CAPITALIZED (Excluded from Net Position)</t>
        </is>
      </c>
      <c r="C99" s="119" t="n"/>
      <c r="D99" s="119" t="n"/>
      <c r="E99" s="119" t="n"/>
      <c r="F99" s="119" t="n"/>
      <c r="G99" s="119" t="n"/>
      <c r="H99" s="119" t="n"/>
      <c r="I99" s="119" t="n"/>
      <c r="J99" s="119" t="n"/>
      <c r="K99" s="120" t="n"/>
      <c r="L99" s="184" t="n"/>
    </row>
    <row r="100" s="115">
      <c r="A100" s="143" t="inlineStr">
        <is>
          <t>12186</t>
        </is>
      </c>
      <c r="B100" s="149" t="inlineStr">
        <is>
          <t>Construction in Progress — WWTP (CWSRF D2501033)</t>
        </is>
      </c>
      <c r="C100" s="145" t="n"/>
      <c r="D100" s="145" t="n"/>
      <c r="E100" s="145" t="n"/>
      <c r="F100" s="145" t="n"/>
      <c r="G100" s="145" t="n">
        <v>5151100</v>
      </c>
      <c r="H100" s="145" t="n">
        <v>5218900</v>
      </c>
      <c r="I100" s="145" t="n">
        <v>4751000</v>
      </c>
      <c r="J100" s="145" t="n">
        <v>3960000</v>
      </c>
      <c r="K100" s="145" t="n">
        <v>0</v>
      </c>
      <c r="L100" s="134" t="inlineStr">
        <is>
          <t>Recoded from 12185 to a dedicated code, 12186, so this grant/purpose has its own distinct CIP tracking (12185 remains the general Construction in.</t>
        </is>
      </c>
    </row>
    <row r="101" s="115">
      <c r="A101" s="187" t="n"/>
      <c r="B101" s="188" t="inlineStr">
        <is>
          <t>TOTAL CONSTRUCTION IN PROGRESS (memo only, not in Net Position)</t>
        </is>
      </c>
      <c r="C101" s="189">
        <f>SUM(C100)</f>
        <v>0</v>
      </c>
      <c r="D101" s="189">
        <f>SUM(D100)</f>
        <v>0</v>
      </c>
      <c r="E101" s="189">
        <f>SUM(E100)</f>
        <v>0</v>
      </c>
      <c r="F101" s="189">
        <f>SUM(F100)</f>
        <v>0</v>
      </c>
      <c r="G101" s="189">
        <f>SUM(G100)</f>
        <v>5151100</v>
      </c>
      <c r="H101" s="189">
        <f>SUM(H100)</f>
        <v>5218900</v>
      </c>
      <c r="I101" s="189">
        <f>SUM(I100)</f>
        <v>4751000</v>
      </c>
      <c r="J101" s="189">
        <f>SUM(J100)</f>
        <v>3960000</v>
      </c>
      <c r="K101" s="189">
        <f>SUM(K100)</f>
        <v>0</v>
      </c>
      <c r="L101" s="188" t="n"/>
    </row>
    <row r="102" s="115">
      <c r="A102" s="143" t="n"/>
      <c r="B102" s="144" t="n"/>
      <c r="C102" s="148" t="n"/>
      <c r="D102" s="148" t="n"/>
      <c r="E102" s="148" t="n"/>
      <c r="F102" s="148" t="n"/>
      <c r="G102" s="148" t="n"/>
      <c r="H102" s="148" t="n"/>
      <c r="I102" s="148" t="n"/>
      <c r="J102" s="148" t="n"/>
      <c r="K102" s="148" t="n"/>
      <c r="L102" s="149" t="n"/>
    </row>
    <row r="103" s="115">
      <c r="A103" s="181" t="n"/>
      <c r="B103" s="182" t="inlineStr">
        <is>
          <t>DEBT SERVICE</t>
        </is>
      </c>
      <c r="C103" s="183" t="n"/>
      <c r="D103" s="183" t="n"/>
      <c r="E103" s="183" t="n"/>
      <c r="F103" s="183" t="n"/>
      <c r="G103" s="183" t="n"/>
      <c r="H103" s="183" t="n"/>
      <c r="I103" s="183" t="n"/>
      <c r="J103" s="183" t="n"/>
      <c r="K103" s="183" t="n"/>
      <c r="L103" s="184" t="n"/>
    </row>
    <row r="104" s="115">
      <c r="A104" s="143" t="n"/>
      <c r="B104" s="149" t="inlineStr">
        <is>
          <t>SCADA (Sewer) — funded via CWSRF Grant, not this loan (see Grants section)</t>
        </is>
      </c>
      <c r="C104" s="148" t="n"/>
      <c r="D104" s="148" t="n"/>
      <c r="E104" s="148" t="n"/>
      <c r="F104" s="148" t="n"/>
      <c r="G104" s="148" t="n"/>
      <c r="H104" s="148" t="n"/>
      <c r="I104" s="148" t="n"/>
      <c r="J104" s="148" t="n"/>
      <c r="K104" s="148" t="n"/>
      <c r="L104" s="134" t="inlineStr">
        <is>
          <t>Sewer-side SCADA is capitalized under the CWSRF WWTP grant (12186 Construction in Progress), not under the USDA loan.</t>
        </is>
      </c>
    </row>
    <row r="105" s="115">
      <c r="A105" s="143" t="n"/>
      <c r="B105" s="149" t="inlineStr">
        <is>
          <t>Bobcat S64 Skid Steer, Snow Blower &amp; Bucket — Equipment Lease C63394 (Auxilior), Sewer Share (50%)</t>
        </is>
      </c>
      <c r="C105" s="145" t="n"/>
      <c r="D105" s="145" t="n"/>
      <c r="E105" s="145" t="n"/>
      <c r="F105" s="145" t="n"/>
      <c r="G105" s="145" t="n">
        <v>9296</v>
      </c>
      <c r="H105" s="145" t="n">
        <v>12394</v>
      </c>
      <c r="I105" s="145" t="n">
        <v>12394</v>
      </c>
      <c r="J105" s="145" t="n">
        <v>3099</v>
      </c>
      <c r="K105" s="145" t="n">
        <v>0</v>
      </c>
      <c r="L105" s="134" t="inlineStr">
        <is>
          <t>Municipal Equipment Lease C63394, Auxilior Capital Partners, executed 9/11/2026 under Res. 457. $1 end-of-lease purchase, so this is a financed purchase, not a lease — the equipment is capitalized at $74,140 ($37,070 per fund) and depreciated rather than expensed (GASB 87 ¶19). 36 payments of $2,065.70; 9 fall in FY26-27. Total finance charge $224.93 (0.20% APR) — immaterial, not separately budgeted.</t>
        </is>
      </c>
    </row>
    <row r="106" s="115">
      <c r="A106" s="143" t="n"/>
      <c r="B106" s="149" t="inlineStr">
        <is>
          <t>Vehicles and Equipment — USDA RD Loan (pending award), Sewer Share (50%)</t>
        </is>
      </c>
      <c r="C106" s="145" t="n"/>
      <c r="D106" s="145" t="n"/>
      <c r="E106" s="145" t="n"/>
      <c r="F106" s="145" t="n"/>
      <c r="G106" s="145" t="n">
        <v>0</v>
      </c>
      <c r="H106" s="145" t="n">
        <v>0</v>
      </c>
      <c r="I106" s="145" t="n">
        <v>0</v>
      </c>
      <c r="J106" s="145" t="n">
        <v>0</v>
      </c>
      <c r="K106" s="145" t="n">
        <v>0</v>
      </c>
      <c r="L106" s="134" t="inlineStr">
        <is>
          <t>Superseded by the District's USDA Rural Development application, RD Apply ID 4061919, started 8/26/2026 and still in process, for the Water Metering and SCADA Modernization Project. The District is not filing the State DWSRF application. USDA sets the grant and loan proportions at award; project cost and debt service will be budgeted once the award terms are known.</t>
        </is>
      </c>
    </row>
    <row r="107" s="115">
      <c r="A107" s="151" t="n"/>
      <c r="B107" s="241" t="inlineStr">
        <is>
          <t>TOTAL DEBT SERVICE</t>
        </is>
      </c>
      <c r="C107" s="153">
        <f>SUM(C104:C106)</f>
        <v>0</v>
      </c>
      <c r="D107" s="153">
        <f>SUM(D104:D106)</f>
        <v>0</v>
      </c>
      <c r="E107" s="153">
        <f>SUM(E104:E106)</f>
        <v>0</v>
      </c>
      <c r="F107" s="153">
        <f>SUM(F104:F106)</f>
        <v>0</v>
      </c>
      <c r="G107" s="153">
        <f>SUM(G104:G106)</f>
        <v>9296</v>
      </c>
      <c r="H107" s="153">
        <f>SUM(H104:H106)</f>
        <v>12394</v>
      </c>
      <c r="I107" s="153">
        <f>SUM(I104:I106)</f>
        <v>12394</v>
      </c>
      <c r="J107" s="153">
        <f>SUM(J104:J106)</f>
        <v>3099</v>
      </c>
      <c r="K107" s="153">
        <f>SUM(K104:K106)</f>
        <v>0</v>
      </c>
      <c r="L107" s="154" t="n"/>
    </row>
    <row r="108" s="115">
      <c r="A108" s="143" t="n"/>
      <c r="B108" s="144" t="n"/>
      <c r="C108" s="148" t="n"/>
      <c r="D108" s="148" t="n"/>
      <c r="E108" s="148" t="n"/>
      <c r="F108" s="148" t="n"/>
      <c r="G108" s="148" t="n"/>
      <c r="H108" s="148" t="n"/>
      <c r="I108" s="148" t="n"/>
      <c r="J108" s="148" t="n"/>
      <c r="K108" s="148" t="n"/>
      <c r="L108" s="149" t="n"/>
    </row>
    <row r="109" s="115">
      <c r="A109" s="181" t="n"/>
      <c r="B109" s="182" t="inlineStr">
        <is>
          <t>RESERVES (Budget Allocations)</t>
        </is>
      </c>
      <c r="C109" s="183" t="n"/>
      <c r="D109" s="183" t="n"/>
      <c r="E109" s="183" t="n"/>
      <c r="F109" s="183" t="n"/>
      <c r="G109" s="183" t="n"/>
      <c r="H109" s="183" t="n"/>
      <c r="I109" s="183" t="n"/>
      <c r="J109" s="183" t="n"/>
      <c r="K109" s="183" t="n"/>
      <c r="L109" s="184" t="n"/>
    </row>
    <row r="110" s="115">
      <c r="A110" s="143" t="inlineStr">
        <is>
          <t>70152</t>
        </is>
      </c>
      <c r="B110" s="144" t="inlineStr">
        <is>
          <t>Short Lived Assets</t>
        </is>
      </c>
      <c r="C110" s="145" t="n"/>
      <c r="D110" s="145" t="n"/>
      <c r="E110" s="145" t="n"/>
      <c r="F110" s="145" t="n">
        <v>100000</v>
      </c>
      <c r="G110" s="145" t="n">
        <v>71903</v>
      </c>
      <c r="H110" s="145" t="n">
        <v>71903</v>
      </c>
      <c r="I110" s="145" t="n">
        <v>71903</v>
      </c>
      <c r="J110" s="145" t="n">
        <v>71903</v>
      </c>
      <c r="K110" s="145" t="n">
        <v>71903</v>
      </c>
      <c r="L110" s="134" t="inlineStr">
        <is>
          <t>$71,903/yr. PACE 2026 Rate Study section 6.3 and Table 9: "to accumulate the cash needed to replace short-lived assets within the District's Sewer Enterprise Fund, the District needs to obtain $71,903 per year through user rates." Charging it against the year is what the study's text describes. Table 10 presents the same $71,903 as a transfer from the Capital Projects Reserve; that is a presentation difference in the study, not a different amount.</t>
        </is>
      </c>
    </row>
    <row r="111" s="115">
      <c r="A111" s="151" t="n"/>
      <c r="B111" s="241" t="inlineStr">
        <is>
          <t>TOTAL RESERVES</t>
        </is>
      </c>
      <c r="C111" s="153">
        <f>C110</f>
        <v>0</v>
      </c>
      <c r="D111" s="153">
        <f>D110</f>
        <v>0</v>
      </c>
      <c r="E111" s="153">
        <f>E110</f>
        <v>0</v>
      </c>
      <c r="F111" s="153">
        <f>F110</f>
        <v>100000</v>
      </c>
      <c r="G111" s="153">
        <f>G110</f>
        <v>71903</v>
      </c>
      <c r="H111" s="153">
        <f>H110</f>
        <v>71903</v>
      </c>
      <c r="I111" s="153">
        <f>I110</f>
        <v>71903</v>
      </c>
      <c r="J111" s="153">
        <f>J110</f>
        <v>71903</v>
      </c>
      <c r="K111" s="153">
        <f>K110</f>
        <v>71903</v>
      </c>
      <c r="L111" s="190" t="inlineStr">
        <is>
          <t>FY25-26 Adopted Budget (F) planned to transfer $200,000 to reserves ($100,000 Short-Lived Asset + $100,000 Emergency) — but this was NOT executed.</t>
        </is>
      </c>
    </row>
    <row r="112" s="115">
      <c r="A112" s="143" t="n"/>
      <c r="B112" s="161" t="n"/>
      <c r="C112" s="161" t="n"/>
      <c r="D112" s="161" t="n"/>
      <c r="E112" s="161" t="n"/>
      <c r="F112" s="161" t="n"/>
      <c r="G112" s="161" t="n"/>
      <c r="H112" s="161" t="n"/>
      <c r="I112" s="161" t="n"/>
      <c r="J112" s="161" t="n"/>
      <c r="K112" s="161" t="n"/>
      <c r="L112" s="162" t="n"/>
    </row>
    <row r="113" ht="15.6" customHeight="1" s="115">
      <c r="A113" s="241" t="n"/>
      <c r="B113" s="119" t="n"/>
      <c r="C113" s="119" t="n"/>
      <c r="D113" s="119" t="n"/>
      <c r="E113" s="119" t="n"/>
      <c r="F113" s="119" t="n"/>
      <c r="G113" s="119" t="n"/>
      <c r="H113" s="119" t="n"/>
      <c r="I113" s="119" t="n"/>
      <c r="J113" s="119" t="n"/>
      <c r="K113" s="119" t="n"/>
      <c r="L113" s="120" t="n"/>
    </row>
    <row r="114" s="115"/>
    <row r="115" s="115">
      <c r="A115" s="181" t="n"/>
      <c r="B115" s="182" t="inlineStr">
        <is>
          <t>CHANGE IN NET POSITION</t>
        </is>
      </c>
      <c r="C115" s="183" t="n"/>
      <c r="D115" s="183" t="n"/>
      <c r="E115" s="183" t="n"/>
      <c r="F115" s="183" t="n"/>
      <c r="G115" s="183" t="n"/>
      <c r="H115" s="183" t="n"/>
      <c r="I115" s="183" t="n"/>
      <c r="J115" s="183" t="n"/>
      <c r="K115" s="183" t="n"/>
      <c r="L115" s="184" t="n"/>
    </row>
    <row r="116" s="115">
      <c r="A116" s="191" t="n"/>
      <c r="B116" s="194" t="inlineStr">
        <is>
          <t>Change in Net Position — operations only (excludes CWSRF grant revenue and grant expense)</t>
        </is>
      </c>
      <c r="C116" s="193">
        <f>C16+C76-C45-C65-C80</f>
        <v>-87299</v>
      </c>
      <c r="D116" s="193">
        <f>D16+D76-D45-D65-D80</f>
        <v>-521922</v>
      </c>
      <c r="E116" s="193">
        <f>E16+E76-E45-E65-E80</f>
        <v>-87655</v>
      </c>
      <c r="F116" s="193">
        <f>F16+F76-F45-F65-F80</f>
        <v>-208067</v>
      </c>
      <c r="G116" s="193">
        <f>G16+G76-G45-G65-G80</f>
        <v>41440</v>
      </c>
      <c r="H116" s="193">
        <f>H16+H76-H45-H65-H80</f>
        <v>119952</v>
      </c>
      <c r="I116" s="193">
        <f>I16+I76-I45-I65-I80</f>
        <v>177858</v>
      </c>
      <c r="J116" s="193">
        <f>J16+J76-J45-J65-J80</f>
        <v>22272</v>
      </c>
      <c r="K116" s="193">
        <f>K16+K76-K45-K65-K80</f>
        <v>94839</v>
      </c>
      <c r="L116" s="194" t="inlineStr">
        <is>
          <t>Revenue less expenses for the year, accrual basis. Inflated by the CWSRF grant, which is recognized as revenue while the construction it funds is capitalized rather than expensed.</t>
        </is>
      </c>
    </row>
    <row r="117" s="115">
      <c r="A117" s="191" t="n"/>
      <c r="B117" s="194" t="inlineStr">
        <is>
          <t>Add: CWSRF grant revenue net of grant expense — one-time; construction is capitalized, not expensed</t>
        </is>
      </c>
      <c r="C117" s="193">
        <f>C91-C97</f>
        <v>88384</v>
      </c>
      <c r="D117" s="193">
        <f>D91-D97</f>
        <v>274447</v>
      </c>
      <c r="E117" s="193">
        <f>E91-E97</f>
        <v>-48288</v>
      </c>
      <c r="F117" s="193">
        <f>F91-F97</f>
        <v>0</v>
      </c>
      <c r="G117" s="193">
        <f>G91-G97</f>
        <v>5151100</v>
      </c>
      <c r="H117" s="193">
        <f>H91-H97</f>
        <v>5218900</v>
      </c>
      <c r="I117" s="193">
        <f>I91-I97</f>
        <v>4751000</v>
      </c>
      <c r="J117" s="193">
        <f>J91-J97</f>
        <v>3960000</v>
      </c>
      <c r="K117" s="193">
        <f>K91-K97</f>
        <v>0</v>
      </c>
      <c r="L117" s="194" t="inlineStr">
        <is>
          <t>The legally adopted budget bottom line: accrual basis, after reserve funding.</t>
        </is>
      </c>
    </row>
    <row r="118" s="115">
      <c r="A118" s="191" t="n"/>
      <c r="B118" s="194" t="inlineStr">
        <is>
          <t>Change in Net Position — total before reserves</t>
        </is>
      </c>
      <c r="C118" s="193">
        <f>C116+C117</f>
        <v>1085</v>
      </c>
      <c r="D118" s="193">
        <f>D116+D117</f>
        <v>-247475</v>
      </c>
      <c r="E118" s="193">
        <f>E116+E117</f>
        <v>-135943</v>
      </c>
      <c r="F118" s="193">
        <f>F116+F117</f>
        <v>-208067</v>
      </c>
      <c r="G118" s="193">
        <f>G116+G117</f>
        <v>5192540</v>
      </c>
      <c r="H118" s="193">
        <f>H116+H117</f>
        <v>5338852</v>
      </c>
      <c r="I118" s="193">
        <f>I116+I117</f>
        <v>4928858</v>
      </c>
      <c r="J118" s="193">
        <f>J116+J117</f>
        <v>3982272</v>
      </c>
      <c r="K118" s="193">
        <f>K116+K117</f>
        <v>94839</v>
      </c>
      <c r="L118" s="194" t="inlineStr">
        <is>
          <t>Adds back depreciation (non-cash), subtracts debt service and the grant-funded construction spending, and adds the interfund loan principal received from Fire.</t>
        </is>
      </c>
    </row>
    <row r="119" s="115">
      <c r="A119" s="191" t="n"/>
      <c r="B119" s="194" t="inlineStr">
        <is>
          <t>Change in Net Position — after reserves (adopted budget)</t>
        </is>
      </c>
      <c r="C119" s="193">
        <f>C118-C111</f>
        <v>1085</v>
      </c>
      <c r="D119" s="193">
        <f>D118-D111</f>
        <v>-247475</v>
      </c>
      <c r="E119" s="193">
        <f>E118-E111</f>
        <v>-135943</v>
      </c>
      <c r="F119" s="193">
        <f>F118-F111</f>
        <v>-308067</v>
      </c>
      <c r="G119" s="193">
        <f>G118-G111</f>
        <v>5120637</v>
      </c>
      <c r="H119" s="193">
        <f>H118-H111</f>
        <v>5266949</v>
      </c>
      <c r="I119" s="193">
        <f>I118-I111</f>
        <v>4856955</v>
      </c>
      <c r="J119" s="193">
        <f>J118-J111</f>
        <v>3910369</v>
      </c>
      <c r="K119" s="193">
        <f>K118-K111</f>
        <v>22936</v>
      </c>
      <c r="L119" s="194" t="inlineStr">
        <is>
          <t>Removes BOTH the grant revenue and the matching grant expense, so the figure shows ongoing operations only.</t>
        </is>
      </c>
    </row>
    <row r="120" s="115">
      <c r="A120" s="191" t="n"/>
      <c r="B120" s="194" t="inlineStr">
        <is>
          <t>Change in Net Position — cash basis (before reserves)</t>
        </is>
      </c>
      <c r="C120" s="193">
        <f>C118+C38-C107-C101+C83</f>
        <v>151837</v>
      </c>
      <c r="D120" s="193">
        <f>D118+D38-D107-D101+D83</f>
        <v>-100082</v>
      </c>
      <c r="E120" s="193">
        <f>E118+E38-E107-E101+E83</f>
        <v>44087</v>
      </c>
      <c r="F120" s="193">
        <f>F118+F38-F107-F101+F83</f>
        <v>-52422</v>
      </c>
      <c r="G120" s="193">
        <f>G118+G38-G107-G101+G83</f>
        <v>193799</v>
      </c>
      <c r="H120" s="193">
        <f>H118+H38-H107-H101+H83</f>
        <v>364657</v>
      </c>
      <c r="I120" s="193">
        <f>I118+I38-I107-I101+I83</f>
        <v>412633</v>
      </c>
      <c r="J120" s="193">
        <f>J118+J38-J107-J101+J83</f>
        <v>161492</v>
      </c>
      <c r="K120" s="193">
        <f>K118+K38-K107-K101+K83</f>
        <v>222924</v>
      </c>
      <c r="L120" s="194" t="n"/>
    </row>
    <row r="121" ht="37.5" customHeight="1" s="115"/>
    <row r="122" ht="37.5" customHeight="1" s="115"/>
    <row r="123" ht="30" customHeight="1" s="115"/>
    <row r="124" ht="37.5" customHeight="1" s="115"/>
  </sheetData>
  <sheetProtection selectLockedCells="0" selectUnlockedCells="0" sheet="1" objects="1" insertRows="0" insertHyperlinks="1" autoFilter="0" scenarios="1" formatColumns="0" deleteColumns="0" insertColumns="0" pivotTables="0" deleteRows="0" formatCells="0" formatRows="0" sort="0"/>
  <mergeCells count="6">
    <mergeCell ref="A113:L113"/>
    <mergeCell ref="A2:L2"/>
    <mergeCell ref="B99:K99"/>
    <mergeCell ref="B93:K93"/>
    <mergeCell ref="A1:L1"/>
    <mergeCell ref="B82:K82"/>
  </mergeCells>
  <printOptions horizontalCentered="0" verticalCentered="0" headings="0" gridLines="0" gridLinesSet="1"/>
  <pageMargins left="0.25" right="0.25" top="0.4" bottom="0.4" header="0.2" footer="0.2"/>
  <pageSetup orientation="landscape" paperSize="1" scale="100" fitToHeight="0" fitToWidth="1" pageOrder="downThenOver" blackAndWhite="0" draft="0" horizontalDpi="300" verticalDpi="300" copies="1"/>
  <headerFooter>
    <oddHeader/>
    <oddFooter>&amp;LWastewater Fund&amp;RPage &amp;P of &amp;N</oddFooter>
    <evenHeader/>
    <evenFooter/>
    <firstHeader/>
    <firstFooter/>
  </headerFooter>
</worksheet>
</file>

<file path=xl/worksheets/sheet3.xml><?xml version="1.0" encoding="utf-8"?>
<worksheet xmlns="http://schemas.openxmlformats.org/spreadsheetml/2006/main">
  <sheetPr filterMode="0">
    <outlinePr summaryBelow="1" summaryRight="1"/>
    <pageSetUpPr fitToPage="1"/>
  </sheetPr>
  <dimension ref="A1:L89"/>
  <sheetViews>
    <sheetView showFormulas="0" showGridLines="0" showRowColHeaders="1" showZeros="1" rightToLeft="0" tabSelected="0"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82" activeCellId="0" sqref="A82"/>
    </sheetView>
  </sheetViews>
  <sheetFormatPr baseColWidth="8" defaultColWidth="8.66796875" defaultRowHeight="14.25" zeroHeight="0" outlineLevelRow="0"/>
  <cols>
    <col width="9" customWidth="1" style="114" min="1" max="1"/>
    <col width="33" customWidth="1" style="114" min="2" max="2"/>
    <col width="12" customWidth="1" style="114" min="3" max="3"/>
    <col width="13" customWidth="1" style="114" min="4" max="11"/>
    <col width="13" customWidth="1" style="115" min="5" max="5"/>
    <col width="13" customWidth="1" style="115" min="6" max="6"/>
    <col width="13" customWidth="1" style="115" min="7" max="7"/>
    <col width="13" customWidth="1" style="115" min="8" max="8"/>
    <col width="13" customWidth="1" style="115" min="9" max="9"/>
    <col width="13" customWidth="1" style="115" min="10" max="10"/>
    <col width="13" customWidth="1" style="115" min="11" max="11"/>
    <col width="75" customWidth="1" style="114" min="12" max="12"/>
  </cols>
  <sheetData>
    <row r="1" ht="18" customHeight="1" s="115">
      <c r="A1" s="195" t="inlineStr">
        <is>
          <t>CHESTER PUBLIC UTILITY DISTRICT — FIRE FUND — Wind-Down (Service Transferred to Peninsula Fire) — FY 2026-27 AMENDED BUDGET &amp; Five-Year Projections</t>
        </is>
      </c>
    </row>
    <row r="2" ht="40.8" customHeight="1" s="115">
      <c r="A2" s="139" t="inlineStr">
        <is>
          <t>FY 2026-27 Final Budget &amp; Five-Year Projections. Sources: MIP Fund Accounting (actuals), Adopted Budget (FY25-26), the General Manager’s Fire Fund five-year projection, June 2026, Wittman ambulance billing report (through Feb 2026). Fire service transferred to Peninsula Fire 12/27/2024; the accounts below are retained so the history reads correctly. Amended by the Board of Directors on October 2, 2026 by Resolution No. 464 (Alternative B). Adopted by the Board of Directors on September 22, 2026 by Resolution No. 460.</t>
        </is>
      </c>
    </row>
    <row r="3" s="115">
      <c r="A3" s="196" t="inlineStr">
        <is>
          <t>Acc. Code</t>
        </is>
      </c>
      <c r="B3" s="196" t="inlineStr">
        <is>
          <t>Description</t>
        </is>
      </c>
      <c r="C3" s="196" t="inlineStr">
        <is>
          <t>FY 23-24
Actual</t>
        </is>
      </c>
      <c r="D3" s="196" t="inlineStr">
        <is>
          <t>FY 24-25
Actual</t>
        </is>
      </c>
      <c r="E3" s="196" t="inlineStr">
        <is>
          <t>FY 25-26
Actual
(Full Year)</t>
        </is>
      </c>
      <c r="F3" s="196" t="inlineStr">
        <is>
          <t>FY 25-26
Adopted
Budget</t>
        </is>
      </c>
      <c r="G3" s="196" t="inlineStr">
        <is>
          <t>FY 26-27
Proposed
Budget</t>
        </is>
      </c>
      <c r="H3" s="196" t="inlineStr">
        <is>
          <t>FY 27-28
Projection</t>
        </is>
      </c>
      <c r="I3" s="196" t="inlineStr">
        <is>
          <t>FY 28-29
Projection</t>
        </is>
      </c>
      <c r="J3" s="196" t="inlineStr">
        <is>
          <t>FY 29-30
Projection</t>
        </is>
      </c>
      <c r="K3" s="196" t="inlineStr">
        <is>
          <t>FY 30-31
Projection</t>
        </is>
      </c>
      <c r="L3" s="196" t="inlineStr">
        <is>
          <t>Notes / Basis</t>
        </is>
      </c>
    </row>
    <row r="4" s="115">
      <c r="A4" s="197" t="n"/>
      <c r="B4" s="198" t="inlineStr">
        <is>
          <t>OPERATING REVENUE (Historical)</t>
        </is>
      </c>
      <c r="C4" s="199" t="n"/>
      <c r="D4" s="199" t="n"/>
      <c r="E4" s="199" t="n"/>
      <c r="F4" s="199" t="n"/>
      <c r="G4" s="199" t="n"/>
      <c r="H4" s="199" t="n"/>
      <c r="I4" s="199" t="n"/>
      <c r="J4" s="199" t="n"/>
      <c r="K4" s="199" t="n"/>
      <c r="L4" s="200" t="n"/>
    </row>
    <row r="5" s="115">
      <c r="A5" s="143" t="inlineStr">
        <is>
          <t>46000</t>
        </is>
      </c>
      <c r="B5" s="144" t="inlineStr">
        <is>
          <t>Ambulance Revenue</t>
        </is>
      </c>
      <c r="C5" s="145" t="n">
        <v>159389</v>
      </c>
      <c r="D5" s="145" t="n">
        <v>-134427</v>
      </c>
      <c r="E5" s="145" t="n">
        <v>-49408</v>
      </c>
      <c r="F5" s="145" t="n">
        <v>0</v>
      </c>
      <c r="G5" s="145" t="n">
        <v>-7164</v>
      </c>
      <c r="H5" s="145" t="n">
        <v>0</v>
      </c>
      <c r="I5" s="145" t="n">
        <v>0</v>
      </c>
      <c r="J5" s="145" t="n">
        <v>0</v>
      </c>
      <c r="K5" s="145" t="n">
        <v>0</v>
      </c>
      <c r="L5" s="134" t="inlineStr">
        <is>
          <t>Per the Wittman monthly ambulance billing report (March 2025-February 2026): $27,830.38 in bad debt write-offs were already processed, and $7,164.38.</t>
        </is>
      </c>
    </row>
    <row r="6" s="115">
      <c r="A6" s="143" t="inlineStr">
        <is>
          <t>47000</t>
        </is>
      </c>
      <c r="B6" s="144" t="inlineStr">
        <is>
          <t>Lassen Fire Contract Revenue</t>
        </is>
      </c>
      <c r="C6" s="145" t="n">
        <v>786952</v>
      </c>
      <c r="D6" s="145" t="n">
        <v>2549888</v>
      </c>
      <c r="E6" s="145" t="n">
        <v>26</v>
      </c>
      <c r="F6" s="145" t="n">
        <v>0</v>
      </c>
      <c r="G6" s="145" t="n"/>
      <c r="H6" s="145" t="n"/>
      <c r="I6" s="145" t="n"/>
      <c r="J6" s="145" t="n"/>
      <c r="K6" s="145" t="n"/>
      <c r="L6" s="149" t="n"/>
    </row>
    <row r="7" s="115">
      <c r="A7" s="143" t="inlineStr">
        <is>
          <t>40100</t>
        </is>
      </c>
      <c r="B7" s="144" t="inlineStr">
        <is>
          <t>Service Charges</t>
        </is>
      </c>
      <c r="C7" s="145" t="n">
        <v>-151</v>
      </c>
      <c r="D7" s="145" t="n">
        <v>165</v>
      </c>
      <c r="E7" s="145" t="n"/>
      <c r="F7" s="145" t="n">
        <v>0</v>
      </c>
      <c r="G7" s="145" t="n">
        <v>0</v>
      </c>
      <c r="H7" s="145" t="n">
        <v>0</v>
      </c>
      <c r="I7" s="145" t="n">
        <v>0</v>
      </c>
      <c r="J7" s="145" t="n">
        <v>0</v>
      </c>
      <c r="K7" s="145" t="n">
        <v>0</v>
      </c>
      <c r="L7" s="149" t="n"/>
    </row>
    <row r="8" s="115">
      <c r="A8" s="143" t="inlineStr">
        <is>
          <t>47500</t>
        </is>
      </c>
      <c r="B8" s="144" t="inlineStr">
        <is>
          <t>Peninsula Fire Revenue</t>
        </is>
      </c>
      <c r="C8" s="145" t="n"/>
      <c r="D8" s="145" t="n">
        <v>6663</v>
      </c>
      <c r="E8" s="145" t="n">
        <v>36829</v>
      </c>
      <c r="F8" s="145" t="n">
        <v>41848</v>
      </c>
      <c r="G8" s="145" t="n">
        <v>0</v>
      </c>
      <c r="H8" s="145" t="n">
        <v>0</v>
      </c>
      <c r="I8" s="145" t="n">
        <v>0</v>
      </c>
      <c r="J8" s="145" t="n">
        <v>0</v>
      </c>
      <c r="K8" s="145" t="n">
        <v>0</v>
      </c>
      <c r="L8" s="186" t="inlineStr">
        <is>
          <t>Administrative service revenue billed to Peninsula Fire — 20% of CPUD office staff wages and benefits for fire billing work performed after.</t>
        </is>
      </c>
    </row>
    <row r="9" s="115">
      <c r="A9" s="151" t="n"/>
      <c r="B9" s="241" t="inlineStr">
        <is>
          <t>TOTAL REVENUE</t>
        </is>
      </c>
      <c r="C9" s="153">
        <f>SUM(C5:C8)</f>
        <v>946190</v>
      </c>
      <c r="D9" s="153">
        <f>SUM(D5:D8)</f>
        <v>2422289</v>
      </c>
      <c r="E9" s="153">
        <f>SUM(E5:E8)</f>
        <v>-12553</v>
      </c>
      <c r="F9" s="153">
        <f>SUM(F5:F8)</f>
        <v>41848</v>
      </c>
      <c r="G9" s="153">
        <f>SUM(G5:G8)</f>
        <v>-7164</v>
      </c>
      <c r="H9" s="153">
        <f>SUM(H5:H8)</f>
        <v>0</v>
      </c>
      <c r="I9" s="153">
        <f>SUM(I5:I8)</f>
        <v>0</v>
      </c>
      <c r="J9" s="153">
        <f>SUM(J5:J8)</f>
        <v>0</v>
      </c>
      <c r="K9" s="153">
        <f>SUM(K5:K8)</f>
        <v>0</v>
      </c>
      <c r="L9" s="154" t="n"/>
    </row>
    <row r="10" s="115">
      <c r="A10" s="143" t="n"/>
      <c r="B10" s="144" t="n"/>
      <c r="C10" s="148" t="n"/>
      <c r="D10" s="148" t="n"/>
      <c r="E10" s="148" t="n"/>
      <c r="F10" s="148" t="n"/>
      <c r="G10" s="148" t="n"/>
      <c r="H10" s="148" t="n"/>
      <c r="I10" s="148" t="n"/>
      <c r="J10" s="148" t="n"/>
      <c r="K10" s="148" t="n"/>
      <c r="L10" s="149" t="n"/>
    </row>
    <row r="11" s="115">
      <c r="A11" s="197" t="n"/>
      <c r="B11" s="198" t="inlineStr">
        <is>
          <t>OPERATING EXPENSES</t>
        </is>
      </c>
      <c r="C11" s="199" t="n"/>
      <c r="D11" s="199" t="n"/>
      <c r="E11" s="199" t="n"/>
      <c r="F11" s="199" t="n"/>
      <c r="G11" s="199" t="n"/>
      <c r="H11" s="199" t="n"/>
      <c r="I11" s="199" t="n"/>
      <c r="J11" s="199" t="n"/>
      <c r="K11" s="199" t="n"/>
      <c r="L11" s="200" t="n"/>
    </row>
    <row r="12" s="115">
      <c r="A12" s="143" t="inlineStr">
        <is>
          <t>50400</t>
        </is>
      </c>
      <c r="B12" s="144" t="inlineStr">
        <is>
          <t>Supplies</t>
        </is>
      </c>
      <c r="C12" s="145" t="n">
        <v>7152</v>
      </c>
      <c r="D12" s="145" t="n">
        <v>4271</v>
      </c>
      <c r="E12" s="145" t="n">
        <v>706</v>
      </c>
      <c r="F12" s="145" t="n">
        <v>0</v>
      </c>
      <c r="G12" s="145" t="n">
        <v>0</v>
      </c>
      <c r="H12" s="145" t="n">
        <v>0</v>
      </c>
      <c r="I12" s="145" t="n">
        <v>0</v>
      </c>
      <c r="J12" s="145" t="n">
        <v>0</v>
      </c>
      <c r="K12" s="145" t="n">
        <v>0</v>
      </c>
      <c r="L12" s="149" t="n"/>
    </row>
    <row r="13" s="115">
      <c r="A13" s="143" t="inlineStr">
        <is>
          <t>50450</t>
        </is>
      </c>
      <c r="B13" s="144" t="inlineStr">
        <is>
          <t>Repairs</t>
        </is>
      </c>
      <c r="C13" s="145" t="n">
        <v>2600</v>
      </c>
      <c r="D13" s="145" t="n">
        <v>-99</v>
      </c>
      <c r="E13" s="145" t="n"/>
      <c r="F13" s="145" t="n">
        <v>0</v>
      </c>
      <c r="G13" s="145" t="n">
        <v>0</v>
      </c>
      <c r="H13" s="145" t="n">
        <v>0</v>
      </c>
      <c r="I13" s="145" t="n">
        <v>0</v>
      </c>
      <c r="J13" s="145" t="n">
        <v>0</v>
      </c>
      <c r="K13" s="145" t="n">
        <v>0</v>
      </c>
      <c r="L13" s="149" t="n"/>
    </row>
    <row r="14" s="115">
      <c r="A14" s="143" t="inlineStr">
        <is>
          <t>50500</t>
        </is>
      </c>
      <c r="B14" s="144" t="inlineStr">
        <is>
          <t>Maintenance</t>
        </is>
      </c>
      <c r="C14" s="145" t="n">
        <v>267</v>
      </c>
      <c r="D14" s="145" t="n">
        <v>807</v>
      </c>
      <c r="E14" s="145" t="n"/>
      <c r="F14" s="145" t="n">
        <v>0</v>
      </c>
      <c r="G14" s="145" t="n">
        <v>0</v>
      </c>
      <c r="H14" s="145" t="n">
        <v>0</v>
      </c>
      <c r="I14" s="145" t="n">
        <v>0</v>
      </c>
      <c r="J14" s="145" t="n">
        <v>0</v>
      </c>
      <c r="K14" s="145" t="n">
        <v>0</v>
      </c>
      <c r="L14" s="149" t="n"/>
    </row>
    <row r="15" s="115">
      <c r="A15" s="143" t="inlineStr">
        <is>
          <t>50800</t>
        </is>
      </c>
      <c r="B15" s="144" t="inlineStr">
        <is>
          <t>Utilities All</t>
        </is>
      </c>
      <c r="C15" s="145" t="n">
        <v>20585</v>
      </c>
      <c r="D15" s="145" t="n">
        <v>3643</v>
      </c>
      <c r="E15" s="145" t="n">
        <v>5135</v>
      </c>
      <c r="F15" s="145" t="n">
        <v>0</v>
      </c>
      <c r="G15" s="145" t="n">
        <v>11297</v>
      </c>
      <c r="H15" s="145" t="n">
        <v>11636</v>
      </c>
      <c r="I15" s="145" t="n">
        <v>11985</v>
      </c>
      <c r="J15" s="145" t="n">
        <v>12344</v>
      </c>
      <c r="K15" s="145" t="n">
        <v>12715</v>
      </c>
      <c r="L15" s="134" t="inlineStr">
        <is>
          <t>FY25-26 Actual reflects only about 6 months of billing, not a full year.</t>
        </is>
      </c>
    </row>
    <row r="16" s="115">
      <c r="A16" s="143" t="inlineStr">
        <is>
          <t>60875</t>
        </is>
      </c>
      <c r="B16" s="144" t="inlineStr">
        <is>
          <t>Facilities Expense</t>
        </is>
      </c>
      <c r="C16" s="145" t="n"/>
      <c r="D16" s="145" t="n"/>
      <c r="E16" s="145" t="n">
        <v>7200</v>
      </c>
      <c r="F16" s="145" t="n">
        <v>0</v>
      </c>
      <c r="G16" s="145" t="n">
        <v>14400</v>
      </c>
      <c r="H16" s="145" t="n">
        <v>14400</v>
      </c>
      <c r="I16" s="145" t="n">
        <v>14400</v>
      </c>
      <c r="J16" s="145" t="n">
        <v>14400</v>
      </c>
      <c r="K16" s="145" t="n">
        <v>14400</v>
      </c>
      <c r="L16" s="186" t="inlineStr">
        <is>
          <t>The Water and Wastewater Funds own the building. The Fire Fund pays them $1,200/month for it, funded from fire property tax revenue, split 50/50 to 40875 under Res. 441 (3/16/2026, retroactive to 1/1/2026). FY 25-26 is six months, $7,200, which ties to MIP. Not a Peninsula Fire receivable — see Assumptions Section 26.</t>
        </is>
      </c>
    </row>
    <row r="17" s="115">
      <c r="A17" s="143" t="inlineStr">
        <is>
          <t>56000</t>
        </is>
      </c>
      <c r="B17" s="144" t="inlineStr">
        <is>
          <t>Ambulance Expense</t>
        </is>
      </c>
      <c r="C17" s="145" t="n">
        <v>26636</v>
      </c>
      <c r="D17" s="145" t="n">
        <v>471</v>
      </c>
      <c r="E17" s="145" t="n">
        <v>3473</v>
      </c>
      <c r="F17" s="145" t="n">
        <v>0</v>
      </c>
      <c r="G17" s="145" t="n">
        <v>0</v>
      </c>
      <c r="H17" s="145" t="n">
        <v>0</v>
      </c>
      <c r="I17" s="145" t="n">
        <v>0</v>
      </c>
      <c r="J17" s="145" t="n">
        <v>0</v>
      </c>
      <c r="K17" s="145" t="n">
        <v>0</v>
      </c>
      <c r="L17" s="149" t="n"/>
    </row>
    <row r="18" s="115">
      <c r="A18" s="143" t="inlineStr">
        <is>
          <t>60700</t>
        </is>
      </c>
      <c r="B18" s="144" t="inlineStr">
        <is>
          <t>Insurance</t>
        </is>
      </c>
      <c r="C18" s="145" t="n">
        <v>54548</v>
      </c>
      <c r="D18" s="145" t="n">
        <v>7880</v>
      </c>
      <c r="E18" s="145" t="n">
        <v>8631</v>
      </c>
      <c r="F18" s="145" t="n">
        <v>23832</v>
      </c>
      <c r="G18" s="145" t="n">
        <v>0</v>
      </c>
      <c r="H18" s="145" t="n">
        <v>0</v>
      </c>
      <c r="I18" s="145" t="n">
        <v>0</v>
      </c>
      <c r="J18" s="145" t="n">
        <v>0</v>
      </c>
      <c r="K18" s="145" t="n">
        <v>0</v>
      </c>
      <c r="L18" s="149" t="n"/>
    </row>
    <row r="19" s="115">
      <c r="A19" s="143" t="inlineStr">
        <is>
          <t>60900</t>
        </is>
      </c>
      <c r="B19" s="144" t="inlineStr">
        <is>
          <t>Postage</t>
        </is>
      </c>
      <c r="C19" s="145" t="n">
        <v>826</v>
      </c>
      <c r="D19" s="145" t="n">
        <v>74</v>
      </c>
      <c r="E19" s="145" t="n">
        <v>20</v>
      </c>
      <c r="F19" s="145" t="n">
        <v>0</v>
      </c>
      <c r="G19" s="145" t="n">
        <v>0</v>
      </c>
      <c r="H19" s="145" t="n">
        <v>0</v>
      </c>
      <c r="I19" s="145" t="n">
        <v>0</v>
      </c>
      <c r="J19" s="145" t="n">
        <v>0</v>
      </c>
      <c r="K19" s="145" t="n">
        <v>0</v>
      </c>
      <c r="L19" s="149" t="n"/>
    </row>
    <row r="20" s="115">
      <c r="A20" s="143" t="inlineStr">
        <is>
          <t>61100</t>
        </is>
      </c>
      <c r="B20" s="144" t="inlineStr">
        <is>
          <t>Auto Expense</t>
        </is>
      </c>
      <c r="C20" s="145" t="n">
        <v>41434</v>
      </c>
      <c r="D20" s="145" t="n">
        <v>54795</v>
      </c>
      <c r="E20" s="145" t="n">
        <v>491</v>
      </c>
      <c r="F20" s="145" t="n">
        <v>0</v>
      </c>
      <c r="G20" s="145" t="n">
        <v>0</v>
      </c>
      <c r="H20" s="145" t="n">
        <v>0</v>
      </c>
      <c r="I20" s="145" t="n">
        <v>0</v>
      </c>
      <c r="J20" s="145" t="n">
        <v>0</v>
      </c>
      <c r="K20" s="145" t="n">
        <v>0</v>
      </c>
      <c r="L20" s="149" t="n"/>
    </row>
    <row r="21" s="115">
      <c r="A21" s="143" t="inlineStr">
        <is>
          <t>61200</t>
        </is>
      </c>
      <c r="B21" s="144" t="inlineStr">
        <is>
          <t>Equipment</t>
        </is>
      </c>
      <c r="C21" s="145" t="n">
        <v>14421</v>
      </c>
      <c r="D21" s="145" t="n">
        <v>1892</v>
      </c>
      <c r="E21" s="145" t="n">
        <v>51</v>
      </c>
      <c r="F21" s="145" t="n">
        <v>0</v>
      </c>
      <c r="G21" s="145" t="n">
        <v>0</v>
      </c>
      <c r="H21" s="145" t="n">
        <v>0</v>
      </c>
      <c r="I21" s="145" t="n">
        <v>0</v>
      </c>
      <c r="J21" s="145" t="n">
        <v>0</v>
      </c>
      <c r="K21" s="145" t="n">
        <v>0</v>
      </c>
      <c r="L21" s="149" t="n"/>
    </row>
    <row r="22" s="115">
      <c r="A22" s="143" t="inlineStr">
        <is>
          <t>61250</t>
        </is>
      </c>
      <c r="B22" s="144" t="inlineStr">
        <is>
          <t>Legal Expense</t>
        </is>
      </c>
      <c r="C22" s="145" t="n">
        <v>27261</v>
      </c>
      <c r="D22" s="145" t="n">
        <v>6889</v>
      </c>
      <c r="E22" s="145" t="n">
        <v>22432</v>
      </c>
      <c r="F22" s="145" t="n">
        <v>45380</v>
      </c>
      <c r="G22" s="145" t="n">
        <v>0</v>
      </c>
      <c r="H22" s="145" t="n">
        <v>0</v>
      </c>
      <c r="I22" s="145" t="n">
        <v>0</v>
      </c>
      <c r="J22" s="145" t="n">
        <v>0</v>
      </c>
      <c r="K22" s="145" t="n">
        <v>0</v>
      </c>
      <c r="L22" s="149" t="n"/>
    </row>
    <row r="23" s="115">
      <c r="A23" s="143" t="inlineStr">
        <is>
          <t>61300</t>
        </is>
      </c>
      <c r="B23" s="144" t="inlineStr">
        <is>
          <t>Professional Services</t>
        </is>
      </c>
      <c r="C23" s="145" t="n">
        <v>85206</v>
      </c>
      <c r="D23" s="145" t="n">
        <v>26205</v>
      </c>
      <c r="E23" s="145" t="n">
        <v>13961</v>
      </c>
      <c r="F23" s="145" t="n">
        <v>360</v>
      </c>
      <c r="G23" s="145" t="n">
        <v>0</v>
      </c>
      <c r="H23" s="145" t="n">
        <v>0</v>
      </c>
      <c r="I23" s="145" t="n">
        <v>0</v>
      </c>
      <c r="J23" s="145" t="n">
        <v>0</v>
      </c>
      <c r="K23" s="145" t="n">
        <v>0</v>
      </c>
      <c r="L23" s="149" t="n"/>
    </row>
    <row r="24" s="115">
      <c r="A24" s="143" t="inlineStr">
        <is>
          <t>61700</t>
        </is>
      </c>
      <c r="B24" s="144" t="inlineStr">
        <is>
          <t>Dues &amp; Fees</t>
        </is>
      </c>
      <c r="C24" s="145" t="n">
        <v>4655</v>
      </c>
      <c r="D24" s="145" t="n">
        <v>4010</v>
      </c>
      <c r="E24" s="145" t="n">
        <v>326</v>
      </c>
      <c r="F24" s="145" t="n">
        <v>0</v>
      </c>
      <c r="G24" s="145" t="n">
        <v>0</v>
      </c>
      <c r="H24" s="145" t="n">
        <v>0</v>
      </c>
      <c r="I24" s="145" t="n">
        <v>0</v>
      </c>
      <c r="J24" s="145" t="n">
        <v>0</v>
      </c>
      <c r="K24" s="145" t="n">
        <v>0</v>
      </c>
      <c r="L24" s="149" t="n"/>
    </row>
    <row r="25" s="115">
      <c r="A25" s="143" t="inlineStr">
        <is>
          <t>61750</t>
        </is>
      </c>
      <c r="B25" s="144" t="inlineStr">
        <is>
          <t>Training &amp; Travel</t>
        </is>
      </c>
      <c r="C25" s="145" t="n">
        <v>19048</v>
      </c>
      <c r="D25" s="145" t="n">
        <v>62578</v>
      </c>
      <c r="E25" s="145" t="n">
        <v>5923</v>
      </c>
      <c r="F25" s="145" t="n">
        <v>0</v>
      </c>
      <c r="G25" s="145" t="n">
        <v>0</v>
      </c>
      <c r="H25" s="145" t="n">
        <v>0</v>
      </c>
      <c r="I25" s="145" t="n">
        <v>0</v>
      </c>
      <c r="J25" s="145" t="n">
        <v>0</v>
      </c>
      <c r="K25" s="145" t="n">
        <v>0</v>
      </c>
      <c r="L25" s="149" t="n"/>
    </row>
    <row r="26" s="115">
      <c r="A26" s="143" t="inlineStr">
        <is>
          <t>61900</t>
        </is>
      </c>
      <c r="B26" s="144" t="inlineStr">
        <is>
          <t>Depreciation Expense</t>
        </is>
      </c>
      <c r="C26" s="145" t="n">
        <v>57118</v>
      </c>
      <c r="D26" s="145" t="n">
        <v>56660</v>
      </c>
      <c r="E26" s="145" t="n"/>
      <c r="F26" s="145" t="n">
        <v>0</v>
      </c>
      <c r="G26" s="145" t="n">
        <v>10608</v>
      </c>
      <c r="H26" s="145" t="n">
        <v>9261</v>
      </c>
      <c r="I26" s="145" t="n">
        <v>9216</v>
      </c>
      <c r="J26" s="145" t="n">
        <v>8522</v>
      </c>
      <c r="K26" s="145" t="n">
        <v>7774</v>
      </c>
      <c r="L26" s="134" t="inlineStr">
        <is>
          <t>the auditor's Audited Depreciation Schedule at June 30, 2025, Funds 400-600, retained assets only — assets transferred to Peninsula Fire are excluded. FY 2024-25 is the Draft 7 AFR figure ($56,660). This is $266 above what MIP will post in FY 26-27, because the 2017 Ford Escape Fire share is on the audited schedule but not yet on the general ledger. See Assumptions Section 12.</t>
        </is>
      </c>
    </row>
    <row r="27" s="115">
      <c r="A27" s="143" t="inlineStr">
        <is>
          <t>61800</t>
        </is>
      </c>
      <c r="B27" s="144" t="inlineStr">
        <is>
          <t>Other Expenses</t>
        </is>
      </c>
      <c r="C27" s="145" t="n">
        <v>-17547</v>
      </c>
      <c r="D27" s="145" t="n">
        <v>7780</v>
      </c>
      <c r="E27" s="145" t="n"/>
      <c r="F27" s="145" t="n">
        <v>0</v>
      </c>
      <c r="G27" s="145" t="n">
        <v>0</v>
      </c>
      <c r="H27" s="145" t="n">
        <v>0</v>
      </c>
      <c r="I27" s="145" t="n">
        <v>0</v>
      </c>
      <c r="J27" s="145" t="n">
        <v>0</v>
      </c>
      <c r="K27" s="145" t="n">
        <v>0</v>
      </c>
      <c r="L27" s="149" t="n"/>
    </row>
    <row r="28" s="115">
      <c r="A28" s="143" t="inlineStr">
        <is>
          <t>61600</t>
        </is>
      </c>
      <c r="B28" s="144" t="inlineStr">
        <is>
          <t>Bad Debt</t>
        </is>
      </c>
      <c r="C28" s="145" t="n"/>
      <c r="D28" s="145" t="n"/>
      <c r="E28" s="145" t="n"/>
      <c r="F28" s="145" t="n">
        <v>0</v>
      </c>
      <c r="G28" s="145" t="n">
        <v>0</v>
      </c>
      <c r="H28" s="145" t="n">
        <v>0</v>
      </c>
      <c r="I28" s="145" t="n">
        <v>0</v>
      </c>
      <c r="J28" s="145" t="n">
        <v>0</v>
      </c>
      <c r="K28" s="145" t="n">
        <v>0</v>
      </c>
      <c r="L28" s="149" t="n"/>
    </row>
    <row r="29" s="115">
      <c r="A29" s="143" t="inlineStr">
        <is>
          <t>61810</t>
        </is>
      </c>
      <c r="B29" s="144" t="inlineStr">
        <is>
          <t>Prior Year Adjustments</t>
        </is>
      </c>
      <c r="C29" s="145" t="n"/>
      <c r="D29" s="145" t="n"/>
      <c r="E29" s="145" t="n"/>
      <c r="F29" s="145" t="n">
        <v>0</v>
      </c>
      <c r="G29" s="145" t="n">
        <v>0</v>
      </c>
      <c r="H29" s="145" t="n">
        <v>0</v>
      </c>
      <c r="I29" s="145" t="n">
        <v>0</v>
      </c>
      <c r="J29" s="145" t="n">
        <v>0</v>
      </c>
      <c r="K29" s="145" t="n">
        <v>0</v>
      </c>
      <c r="L29" s="134" t="inlineStr">
        <is>
          <t>Entries for financial statement preparation only; not for routine posting.</t>
        </is>
      </c>
    </row>
    <row r="30" s="115">
      <c r="A30" s="143" t="inlineStr">
        <is>
          <t>50600</t>
        </is>
      </c>
      <c r="B30" s="144" t="inlineStr">
        <is>
          <t>Services</t>
        </is>
      </c>
      <c r="C30" s="145" t="n">
        <v>2235</v>
      </c>
      <c r="D30" s="145" t="n"/>
      <c r="E30" s="145" t="n"/>
      <c r="F30" s="145" t="n"/>
      <c r="G30" s="145" t="n"/>
      <c r="H30" s="145" t="n"/>
      <c r="I30" s="145" t="n"/>
      <c r="J30" s="145" t="n"/>
      <c r="K30" s="145" t="n"/>
      <c r="L30" s="134" t="inlineStr">
        <is>
          <t>NEW account, FY23-24 only ($2,235.15), from the corrected MIP report.</t>
        </is>
      </c>
    </row>
    <row r="31" s="115">
      <c r="A31" s="143" t="inlineStr">
        <is>
          <t>61305</t>
        </is>
      </c>
      <c r="B31" s="144" t="inlineStr">
        <is>
          <t>GM Contractor Services</t>
        </is>
      </c>
      <c r="C31" s="145" t="n">
        <v>-21000</v>
      </c>
      <c r="D31" s="145" t="n"/>
      <c r="E31" s="145" t="n"/>
      <c r="F31" s="145" t="n"/>
      <c r="G31" s="145" t="n"/>
      <c r="H31" s="145" t="n"/>
      <c r="I31" s="145" t="n"/>
      <c r="J31" s="145" t="n"/>
      <c r="K31" s="145" t="n"/>
      <c r="L31" s="134" t="inlineStr">
        <is>
          <t>FY23-24 only: a 'Manager Salary' credit of ($21,000) from the corrected MIP report's Wages-All section. No budget years.</t>
        </is>
      </c>
    </row>
    <row r="32" s="115">
      <c r="A32" s="151" t="n"/>
      <c r="B32" s="241" t="inlineStr">
        <is>
          <t>TOTAL OPERATING EXPENSES</t>
        </is>
      </c>
      <c r="C32" s="153">
        <f>SUM(C12:C31)</f>
        <v>325445</v>
      </c>
      <c r="D32" s="153">
        <f>SUM(D12:D31)</f>
        <v>237856</v>
      </c>
      <c r="E32" s="153">
        <f>SUM(E12:E31)</f>
        <v>68349</v>
      </c>
      <c r="F32" s="153">
        <f>SUM(F12:F31)</f>
        <v>69572</v>
      </c>
      <c r="G32" s="153">
        <f>SUM(G12:G31)</f>
        <v>36305</v>
      </c>
      <c r="H32" s="153">
        <f>SUM(H12:H31)</f>
        <v>35297</v>
      </c>
      <c r="I32" s="153">
        <f>SUM(I12:I31)</f>
        <v>35601</v>
      </c>
      <c r="J32" s="153">
        <f>SUM(J12:J31)</f>
        <v>35266</v>
      </c>
      <c r="K32" s="153">
        <f>SUM(K12:K31)</f>
        <v>34889</v>
      </c>
      <c r="L32" s="154" t="n"/>
    </row>
    <row r="33" s="115">
      <c r="A33" s="143" t="n"/>
      <c r="B33" s="144" t="n"/>
      <c r="C33" s="148" t="n"/>
      <c r="D33" s="148" t="n"/>
      <c r="E33" s="148" t="n"/>
      <c r="F33" s="148" t="n"/>
      <c r="G33" s="148" t="n"/>
      <c r="H33" s="148" t="n"/>
      <c r="I33" s="148" t="n"/>
      <c r="J33" s="148" t="n"/>
      <c r="K33" s="148" t="n"/>
      <c r="L33" s="149" t="n"/>
    </row>
    <row r="34" s="115">
      <c r="A34" s="197" t="n"/>
      <c r="B34" s="198" t="inlineStr">
        <is>
          <t>WAGES, TAXES &amp; BENEFITS</t>
        </is>
      </c>
      <c r="C34" s="199" t="n"/>
      <c r="D34" s="199" t="n"/>
      <c r="E34" s="199" t="n"/>
      <c r="F34" s="199" t="n"/>
      <c r="G34" s="199" t="n"/>
      <c r="H34" s="199" t="n"/>
      <c r="I34" s="199" t="n"/>
      <c r="J34" s="199" t="n"/>
      <c r="K34" s="199" t="n"/>
      <c r="L34" s="200" t="n"/>
    </row>
    <row r="35" s="115">
      <c r="A35" s="156" t="n"/>
      <c r="B35" s="201" t="inlineStr">
        <is>
          <t>Wages, Taxes &amp; Benefits (Pre-existing budget combination)</t>
        </is>
      </c>
      <c r="C35" s="158" t="n">
        <v>1342324</v>
      </c>
      <c r="D35" s="158" t="n"/>
      <c r="E35" s="158" t="n"/>
      <c r="F35" s="158" t="n"/>
      <c r="G35" s="158" t="n"/>
      <c r="H35" s="158" t="n"/>
      <c r="I35" s="158" t="n"/>
      <c r="J35" s="158" t="n"/>
      <c r="K35" s="158" t="n"/>
      <c r="L35" s="159" t="inlineStr">
        <is>
          <t>REFERENCE ONLY — excluded from TOTAL WAGES below to avoid double-counting.</t>
        </is>
      </c>
    </row>
    <row r="36" s="115">
      <c r="A36" s="143" t="inlineStr">
        <is>
          <t>50195</t>
        </is>
      </c>
      <c r="B36" s="144" t="inlineStr">
        <is>
          <t>Wages-Overtime Pay</t>
        </is>
      </c>
      <c r="C36" s="145" t="n">
        <v>58922</v>
      </c>
      <c r="D36" s="145" t="n">
        <v>41754</v>
      </c>
      <c r="E36" s="145" t="n">
        <v>8</v>
      </c>
      <c r="F36" s="145" t="n">
        <v>0</v>
      </c>
      <c r="G36" s="145" t="n">
        <v>0</v>
      </c>
      <c r="H36" s="145" t="n">
        <v>0</v>
      </c>
      <c r="I36" s="145" t="n">
        <v>0</v>
      </c>
      <c r="J36" s="145" t="n">
        <v>0</v>
      </c>
      <c r="K36" s="145" t="n">
        <v>0</v>
      </c>
      <c r="L36" s="134" t="inlineStr">
        <is>
          <t>Fire wind-down — no current fire employees.</t>
        </is>
      </c>
    </row>
    <row r="37" s="115">
      <c r="A37" s="143" t="inlineStr">
        <is>
          <t>50200</t>
        </is>
      </c>
      <c r="B37" s="144" t="inlineStr">
        <is>
          <t>Wages - WS Operations</t>
        </is>
      </c>
      <c r="C37" s="145" t="n">
        <v>545730</v>
      </c>
      <c r="D37" s="145" t="n">
        <v>87046</v>
      </c>
      <c r="E37" s="145" t="n">
        <v>19</v>
      </c>
      <c r="F37" s="145" t="n">
        <v>0</v>
      </c>
      <c r="G37" s="145" t="n">
        <v>0</v>
      </c>
      <c r="H37" s="145" t="n">
        <v>0</v>
      </c>
      <c r="I37" s="145" t="n">
        <v>0</v>
      </c>
      <c r="J37" s="145" t="n">
        <v>0</v>
      </c>
      <c r="K37" s="145" t="n">
        <v>0</v>
      </c>
      <c r="L37" s="149" t="n"/>
    </row>
    <row r="38" s="115">
      <c r="A38" s="143" t="inlineStr">
        <is>
          <t>50275</t>
        </is>
      </c>
      <c r="B38" s="144" t="inlineStr">
        <is>
          <t>Wages OOC Differential</t>
        </is>
      </c>
      <c r="C38" s="145" t="n"/>
      <c r="D38" s="145" t="n">
        <v>80222</v>
      </c>
      <c r="E38" s="145" t="n"/>
      <c r="F38" s="145" t="n">
        <v>0</v>
      </c>
      <c r="G38" s="145" t="n">
        <v>0</v>
      </c>
      <c r="H38" s="145" t="n">
        <v>0</v>
      </c>
      <c r="I38" s="145" t="n">
        <v>0</v>
      </c>
      <c r="J38" s="145" t="n">
        <v>0</v>
      </c>
      <c r="K38" s="145" t="n">
        <v>0</v>
      </c>
      <c r="L38" s="149" t="n"/>
    </row>
    <row r="39" s="115">
      <c r="A39" s="143" t="inlineStr">
        <is>
          <t>56575</t>
        </is>
      </c>
      <c r="B39" s="144" t="inlineStr">
        <is>
          <t>Non-Perm/Per Diem</t>
        </is>
      </c>
      <c r="C39" s="145" t="n">
        <v>3164</v>
      </c>
      <c r="D39" s="145" t="n">
        <v>814</v>
      </c>
      <c r="E39" s="145" t="n"/>
      <c r="F39" s="145" t="n">
        <v>0</v>
      </c>
      <c r="G39" s="145" t="n">
        <v>0</v>
      </c>
      <c r="H39" s="145" t="n">
        <v>0</v>
      </c>
      <c r="I39" s="145" t="n">
        <v>0</v>
      </c>
      <c r="J39" s="145" t="n">
        <v>0</v>
      </c>
      <c r="K39" s="145" t="n">
        <v>0</v>
      </c>
      <c r="L39" s="149" t="n"/>
    </row>
    <row r="40" s="115">
      <c r="A40" s="143" t="inlineStr">
        <is>
          <t>57000</t>
        </is>
      </c>
      <c r="B40" s="144" t="inlineStr">
        <is>
          <t>Wages-Lassen Contract</t>
        </is>
      </c>
      <c r="C40" s="145" t="n">
        <v>516115</v>
      </c>
      <c r="D40" s="145" t="n">
        <v>1154145</v>
      </c>
      <c r="E40" s="145" t="n">
        <v>71761</v>
      </c>
      <c r="F40" s="145" t="n">
        <v>0</v>
      </c>
      <c r="G40" s="145" t="n">
        <v>0</v>
      </c>
      <c r="H40" s="145" t="n">
        <v>0</v>
      </c>
      <c r="I40" s="145" t="n">
        <v>0</v>
      </c>
      <c r="J40" s="145" t="n">
        <v>0</v>
      </c>
      <c r="K40" s="145" t="n">
        <v>0</v>
      </c>
      <c r="L40" s="149" t="n"/>
    </row>
    <row r="41" s="115">
      <c r="A41" s="143" t="inlineStr">
        <is>
          <t>60100</t>
        </is>
      </c>
      <c r="B41" s="144" t="inlineStr">
        <is>
          <t>Wages-Office</t>
        </is>
      </c>
      <c r="C41" s="145" t="n">
        <v>53599</v>
      </c>
      <c r="D41" s="145" t="n">
        <v>16996</v>
      </c>
      <c r="E41" s="145" t="n">
        <v>22285</v>
      </c>
      <c r="F41" s="145" t="n">
        <v>28752</v>
      </c>
      <c r="G41" s="145" t="n">
        <v>0</v>
      </c>
      <c r="H41" s="145" t="n">
        <v>0</v>
      </c>
      <c r="I41" s="145" t="n">
        <v>0</v>
      </c>
      <c r="J41" s="145" t="n">
        <v>0</v>
      </c>
      <c r="K41" s="145" t="n">
        <v>0</v>
      </c>
      <c r="L41" s="149" t="n"/>
    </row>
    <row r="42" s="115">
      <c r="A42" s="143" t="inlineStr">
        <is>
          <t>60300</t>
        </is>
      </c>
      <c r="B42" s="144" t="inlineStr">
        <is>
          <t>Payroll Taxes</t>
        </is>
      </c>
      <c r="C42" s="145" t="n">
        <v>73262</v>
      </c>
      <c r="D42" s="145" t="n">
        <v>117242</v>
      </c>
      <c r="E42" s="145" t="n">
        <v>11039</v>
      </c>
      <c r="F42" s="145" t="n">
        <v>11098</v>
      </c>
      <c r="G42" s="145" t="n">
        <v>0</v>
      </c>
      <c r="H42" s="145" t="n">
        <v>0</v>
      </c>
      <c r="I42" s="145" t="n">
        <v>0</v>
      </c>
      <c r="J42" s="145" t="n">
        <v>0</v>
      </c>
      <c r="K42" s="145" t="n">
        <v>0</v>
      </c>
      <c r="L42" s="149" t="n"/>
    </row>
    <row r="43" s="115">
      <c r="A43" s="143" t="inlineStr">
        <is>
          <t>60325</t>
        </is>
      </c>
      <c r="B43" s="149" t="inlineStr">
        <is>
          <t>PERS Employer Contribution</t>
        </is>
      </c>
      <c r="C43" s="145" t="n">
        <v>335644</v>
      </c>
      <c r="D43" s="145" t="n">
        <v>349422</v>
      </c>
      <c r="E43" s="145" t="n">
        <v>163733</v>
      </c>
      <c r="F43" s="145" t="n">
        <v>163897</v>
      </c>
      <c r="G43" s="145" t="n">
        <v>172388</v>
      </c>
      <c r="H43" s="145" t="n">
        <v>178000</v>
      </c>
      <c r="I43" s="145" t="n">
        <v>156000</v>
      </c>
      <c r="J43" s="145" t="n">
        <v>158000</v>
      </c>
      <c r="K43" s="145" t="n">
        <v>120000</v>
      </c>
      <c r="L43" s="134" t="inlineStr">
        <is>
          <t>60325 carries the UAL Employer Contribution; 60327 carries the PERS Normal Employer Contribution. Fire has no active Safety member and therefore no normal cost — see Assumptions Section 9.</t>
        </is>
      </c>
    </row>
    <row r="44" s="115">
      <c r="A44" s="143" t="inlineStr">
        <is>
          <t>60350</t>
        </is>
      </c>
      <c r="B44" s="144" t="inlineStr">
        <is>
          <t>OPEB Retiree Health Premiums</t>
        </is>
      </c>
      <c r="C44" s="145" t="n">
        <v>73442</v>
      </c>
      <c r="D44" s="145" t="n">
        <v>-526267</v>
      </c>
      <c r="E44" s="145" t="n">
        <v>48448</v>
      </c>
      <c r="F44" s="145" t="n">
        <v>44871</v>
      </c>
      <c r="G44" s="145" t="n">
        <v>49901</v>
      </c>
      <c r="H44" s="145" t="n">
        <v>51398</v>
      </c>
      <c r="I44" s="145" t="n">
        <v>52940</v>
      </c>
      <c r="J44" s="145" t="n">
        <v>54529</v>
      </c>
      <c r="K44" s="145" t="n">
        <v>56165</v>
      </c>
      <c r="L44" s="134" t="inlineStr">
        <is>
          <t>Confirmed by the district's auditor: budget off the FY25-26 actual ($48,448), 3%/yr thereafter. The negative FY24-25 figure is a GASB 75 actuarial liability adjustment, not premiums — now carried in 60351 below.</t>
        </is>
      </c>
    </row>
    <row r="45" s="115">
      <c r="A45" s="143" t="inlineStr">
        <is>
          <t>60400</t>
        </is>
      </c>
      <c r="B45" s="144" t="inlineStr">
        <is>
          <t>Current Employee Health</t>
        </is>
      </c>
      <c r="C45" s="145" t="n">
        <v>114268</v>
      </c>
      <c r="D45" s="145" t="n">
        <v>15557</v>
      </c>
      <c r="E45" s="145" t="n">
        <v>7272</v>
      </c>
      <c r="F45" s="145" t="n">
        <v>7224</v>
      </c>
      <c r="G45" s="145" t="n">
        <v>0</v>
      </c>
      <c r="H45" s="145" t="n">
        <v>0</v>
      </c>
      <c r="I45" s="145" t="n">
        <v>0</v>
      </c>
      <c r="J45" s="145" t="n">
        <v>0</v>
      </c>
      <c r="K45" s="145" t="n">
        <v>0</v>
      </c>
      <c r="L45" s="149" t="inlineStr">
        <is>
          <t>No active Fire employees. $0 forward; the FY25-26 actual is residual coverage cost.</t>
        </is>
      </c>
    </row>
    <row r="46" s="115">
      <c r="A46" s="143" t="inlineStr">
        <is>
          <t>60500</t>
        </is>
      </c>
      <c r="B46" s="144" t="inlineStr">
        <is>
          <t>Unemployment Taxes</t>
        </is>
      </c>
      <c r="C46" s="145" t="n">
        <v>10038</v>
      </c>
      <c r="D46" s="145" t="n">
        <v>13054</v>
      </c>
      <c r="E46" s="145" t="n">
        <v>608</v>
      </c>
      <c r="F46" s="145" t="n">
        <v>607</v>
      </c>
      <c r="G46" s="145" t="n">
        <v>0</v>
      </c>
      <c r="H46" s="145" t="n">
        <v>0</v>
      </c>
      <c r="I46" s="145" t="n">
        <v>0</v>
      </c>
      <c r="J46" s="145" t="n">
        <v>0</v>
      </c>
      <c r="K46" s="145" t="n">
        <v>0</v>
      </c>
      <c r="L46" s="149" t="n"/>
    </row>
    <row r="47" s="115">
      <c r="A47" s="143" t="inlineStr">
        <is>
          <t>60600</t>
        </is>
      </c>
      <c r="B47" s="144" t="inlineStr">
        <is>
          <t>Compensation Insurance</t>
        </is>
      </c>
      <c r="C47" s="145" t="n">
        <v>95256</v>
      </c>
      <c r="D47" s="145" t="n">
        <v>263296</v>
      </c>
      <c r="E47" s="145" t="n">
        <v>18445</v>
      </c>
      <c r="F47" s="145" t="n">
        <v>249</v>
      </c>
      <c r="G47" s="145" t="n">
        <v>0</v>
      </c>
      <c r="H47" s="145" t="n">
        <v>0</v>
      </c>
      <c r="I47" s="145" t="n">
        <v>0</v>
      </c>
      <c r="J47" s="145" t="n">
        <v>0</v>
      </c>
      <c r="K47" s="145" t="n">
        <v>0</v>
      </c>
      <c r="L47" s="149" t="n"/>
    </row>
    <row r="48" s="115">
      <c r="A48" s="143" t="inlineStr">
        <is>
          <t>60326</t>
        </is>
      </c>
      <c r="B48" s="144" t="inlineStr">
        <is>
          <t>PERS GASB 68 Exp Adj</t>
        </is>
      </c>
      <c r="C48" s="145" t="n"/>
      <c r="D48" s="145" t="n"/>
      <c r="E48" s="145" t="n"/>
      <c r="F48" s="145" t="n"/>
      <c r="G48" s="145" t="n">
        <v>0</v>
      </c>
      <c r="H48" s="145" t="n">
        <v>0</v>
      </c>
      <c r="I48" s="145" t="n">
        <v>0</v>
      </c>
      <c r="J48" s="145" t="n">
        <v>0</v>
      </c>
      <c r="K48" s="145" t="n">
        <v>0</v>
      </c>
      <c r="L48" s="134" t="inlineStr">
        <is>
          <t>Accounting entry only — no money moves and no check is written. GASB 68 requires the audited statements to report the District’s share of the CalPERS risk pool rather than what the District paid in cash. The auditor posts the difference once a year. It swings with CalPERS investment returns and with the District’s changing share of the pool, neither of which can be forecast, so it is budgeted at $0 rather than guessed at. Account 60351 does the same job for retiree health under GASB 75.</t>
        </is>
      </c>
    </row>
    <row r="49" s="115">
      <c r="A49" s="143" t="inlineStr">
        <is>
          <t>60351</t>
        </is>
      </c>
      <c r="B49" s="144" t="inlineStr">
        <is>
          <t>OPEB GASB75 Exp Adj</t>
        </is>
      </c>
      <c r="C49" s="145" t="n"/>
      <c r="D49" s="145" t="n"/>
      <c r="E49" s="145" t="n"/>
      <c r="F49" s="145" t="n"/>
      <c r="G49" s="145" t="n">
        <v>0</v>
      </c>
      <c r="H49" s="145" t="n">
        <v>0</v>
      </c>
      <c r="I49" s="145" t="n">
        <v>0</v>
      </c>
      <c r="J49" s="145" t="n">
        <v>0</v>
      </c>
      <c r="K49" s="145" t="n">
        <v>0</v>
      </c>
      <c r="L49" s="134" t="inlineStr">
        <is>
          <t>Account now carrying the GASB 75 OPEB liability adjustment, moved out of 60350. Non-cash auditor year-end entry, so no dollar amount is appropriated here. A figure would reduce Change in Net Position without any cash leaving the District.</t>
        </is>
      </c>
    </row>
    <row r="50" s="115">
      <c r="A50" s="151" t="n"/>
      <c r="B50" s="241" t="inlineStr">
        <is>
          <t>TOTAL WAGES</t>
        </is>
      </c>
      <c r="C50" s="153">
        <f>SUM(C36:C49)</f>
        <v>1879440</v>
      </c>
      <c r="D50" s="153">
        <f>SUM(D36:D49)</f>
        <v>1613281</v>
      </c>
      <c r="E50" s="153">
        <f>SUM(E36:E49)</f>
        <v>343618</v>
      </c>
      <c r="F50" s="153">
        <f>SUM(F36:F49)</f>
        <v>256698</v>
      </c>
      <c r="G50" s="153">
        <f>SUM(G36:G49)</f>
        <v>222289</v>
      </c>
      <c r="H50" s="153">
        <f>SUM(H36:H49)</f>
        <v>229398</v>
      </c>
      <c r="I50" s="153">
        <f>SUM(I36:I49)</f>
        <v>208940</v>
      </c>
      <c r="J50" s="153">
        <f>SUM(J36:J49)</f>
        <v>212529</v>
      </c>
      <c r="K50" s="153">
        <f>SUM(K36:K49)</f>
        <v>176165</v>
      </c>
      <c r="L50" s="203" t="inlineStr">
        <is>
          <t>60327 PERS Normal Employer Contribution row REMOVED from the Fire Fund tab 7/28/2026.</t>
        </is>
      </c>
    </row>
    <row r="51" s="115">
      <c r="A51" s="143" t="n"/>
      <c r="B51" s="144" t="n"/>
      <c r="C51" s="148" t="n"/>
      <c r="D51" s="148" t="n"/>
      <c r="E51" s="148" t="n"/>
      <c r="F51" s="148" t="n"/>
      <c r="G51" s="148" t="n"/>
      <c r="H51" s="148" t="n"/>
      <c r="I51" s="148" t="n"/>
      <c r="J51" s="148" t="n"/>
      <c r="K51" s="148" t="n"/>
      <c r="L51" s="149" t="n"/>
    </row>
    <row r="52" s="115">
      <c r="A52" s="197" t="n"/>
      <c r="B52" s="198" t="inlineStr">
        <is>
          <t>NON-OPERATING REVENUE</t>
        </is>
      </c>
      <c r="C52" s="199" t="n"/>
      <c r="D52" s="199" t="n"/>
      <c r="E52" s="199" t="n"/>
      <c r="F52" s="199" t="n"/>
      <c r="G52" s="199" t="n"/>
      <c r="H52" s="199" t="n"/>
      <c r="I52" s="199" t="n"/>
      <c r="J52" s="199" t="n"/>
      <c r="K52" s="199" t="n"/>
      <c r="L52" s="200" t="n"/>
    </row>
    <row r="53" s="115">
      <c r="A53" s="143" t="inlineStr">
        <is>
          <t>40700</t>
        </is>
      </c>
      <c r="B53" s="144" t="inlineStr">
        <is>
          <t>Property Taxes</t>
        </is>
      </c>
      <c r="C53" s="145" t="n">
        <v>103996</v>
      </c>
      <c r="D53" s="145" t="n">
        <v>194985</v>
      </c>
      <c r="E53" s="145" t="n">
        <v>225469</v>
      </c>
      <c r="F53" s="145" t="n">
        <v>202129</v>
      </c>
      <c r="G53" s="145" t="n">
        <v>233841</v>
      </c>
      <c r="H53" s="145" t="n">
        <v>238518</v>
      </c>
      <c r="I53" s="145" t="n">
        <v>243289</v>
      </c>
      <c r="J53" s="145" t="n">
        <v>248154</v>
      </c>
      <c r="K53" s="145" t="n">
        <v>253117</v>
      </c>
      <c r="L53" s="134" t="inlineStr">
        <is>
          <t>Calculated the same way as Water and Sewer. The FY 2025-26 actual was corrected 9/18/2026 to the Plumas County apportionment schedule dated 9/9/2026 — see Assumptions Section 25.</t>
        </is>
      </c>
    </row>
    <row r="54" s="115">
      <c r="A54" s="143" t="inlineStr">
        <is>
          <t>44230</t>
        </is>
      </c>
      <c r="B54" s="144" t="inlineStr">
        <is>
          <t>Home Owner's Exemption</t>
        </is>
      </c>
      <c r="C54" s="145" t="n"/>
      <c r="D54" s="145" t="n">
        <v>1256</v>
      </c>
      <c r="E54" s="145" t="n"/>
      <c r="F54" s="145" t="n"/>
      <c r="G54" s="145" t="n"/>
      <c r="H54" s="145" t="n"/>
      <c r="I54" s="145" t="n"/>
      <c r="J54" s="145" t="n"/>
      <c r="K54" s="145" t="n"/>
      <c r="L54" s="134" t="inlineStr">
        <is>
          <t>FY 24-25 actual per the MIP Statement of Revenues and Expenditures. Historical only — not budgeted forward. The fire-related ad valorem allocation ends when the District's remaining fire obligations are retired; see audit Note 12.</t>
        </is>
      </c>
    </row>
    <row r="55" s="115">
      <c r="A55" s="143" t="inlineStr">
        <is>
          <t>40710</t>
        </is>
      </c>
      <c r="B55" s="144" t="inlineStr">
        <is>
          <t>Special Assessments</t>
        </is>
      </c>
      <c r="C55" s="145" t="n">
        <v>129643</v>
      </c>
      <c r="D55" s="145" t="n">
        <v>145308</v>
      </c>
      <c r="E55" s="145" t="n">
        <v>130748</v>
      </c>
      <c r="F55" s="145" t="n">
        <v>149667</v>
      </c>
      <c r="G55" s="145" t="n">
        <v>133401</v>
      </c>
      <c r="H55" s="145" t="n">
        <v>133401</v>
      </c>
      <c r="I55" s="145" t="n">
        <v>133401</v>
      </c>
      <c r="J55" s="145" t="n">
        <v>133401</v>
      </c>
      <c r="K55" s="145" t="n">
        <v>133401</v>
      </c>
      <c r="L55" s="134" t="inlineStr">
        <is>
          <t>Held flat at the FY 2026-27 amount across the projection. The fire special tax is a fixed voter-approved levy of $95 per improved parcel and $75 per unimproved parcel (audit Note 12), so it does not escalate with inflation — it changes only if the parcel count changes, and the rate itself cannot be raised without another vote. The FY 2025-26 clean-up apportionment received 9/10/2026 was $8,545.60 (County Fund 2053, Jun26), which relates to FY 2025-26 and is not in this column.</t>
        </is>
      </c>
    </row>
    <row r="56" s="115">
      <c r="A56" s="143" t="inlineStr">
        <is>
          <t>40800</t>
        </is>
      </c>
      <c r="B56" s="144" t="inlineStr">
        <is>
          <t>Other Income</t>
        </is>
      </c>
      <c r="C56" s="145" t="n">
        <v>34633</v>
      </c>
      <c r="D56" s="145" t="n">
        <v>47501</v>
      </c>
      <c r="E56" s="145" t="n">
        <v>503</v>
      </c>
      <c r="F56" s="145" t="n">
        <v>0</v>
      </c>
      <c r="G56" s="145" t="n"/>
      <c r="H56" s="145" t="n"/>
      <c r="I56" s="145" t="n"/>
      <c r="J56" s="145" t="n"/>
      <c r="K56" s="145" t="n"/>
      <c r="L56" s="134" t="n"/>
    </row>
    <row r="57" s="115">
      <c r="A57" s="143" t="inlineStr">
        <is>
          <t>70100</t>
        </is>
      </c>
      <c r="B57" s="144" t="inlineStr">
        <is>
          <t>Interest Income</t>
        </is>
      </c>
      <c r="C57" s="145" t="n"/>
      <c r="D57" s="145" t="n"/>
      <c r="E57" s="145" t="n">
        <v>1952</v>
      </c>
      <c r="F57" s="145" t="n">
        <v>0</v>
      </c>
      <c r="G57" s="145" t="n">
        <v>2922</v>
      </c>
      <c r="H57" s="145" t="n">
        <v>1112</v>
      </c>
      <c r="I57" s="145" t="n">
        <v>1363</v>
      </c>
      <c r="J57" s="145" t="n">
        <v>1659</v>
      </c>
      <c r="K57" s="145" t="n">
        <v>1955</v>
      </c>
      <c r="L57" s="134" t="inlineStr">
        <is>
          <t>CLASS Prime interest calculation (30-day yield 3.70% as of 6/22/26; rate fluctuates).</t>
        </is>
      </c>
    </row>
    <row r="58" s="115">
      <c r="A58" s="151" t="n"/>
      <c r="B58" s="241" t="inlineStr">
        <is>
          <t>TOTAL NON-OP REVENUE</t>
        </is>
      </c>
      <c r="C58" s="153">
        <f>SUM(C53:C57)</f>
        <v>268272</v>
      </c>
      <c r="D58" s="153">
        <f>SUM(D53:D57)</f>
        <v>389050</v>
      </c>
      <c r="E58" s="153">
        <f>SUM(E53:E57)</f>
        <v>358672</v>
      </c>
      <c r="F58" s="153">
        <f>SUM(F53:F57)</f>
        <v>351796</v>
      </c>
      <c r="G58" s="153">
        <f>SUM(G53:G57)</f>
        <v>370164</v>
      </c>
      <c r="H58" s="153">
        <f>SUM(H53:H57)</f>
        <v>373031</v>
      </c>
      <c r="I58" s="153">
        <f>SUM(I53:I57)</f>
        <v>378053</v>
      </c>
      <c r="J58" s="153">
        <f>SUM(J53:J57)</f>
        <v>383214</v>
      </c>
      <c r="K58" s="153">
        <f>SUM(K53:K57)</f>
        <v>388473</v>
      </c>
      <c r="L58" s="154" t="n"/>
    </row>
    <row r="59" s="115">
      <c r="A59" s="143" t="n"/>
      <c r="B59" s="144" t="n"/>
      <c r="C59" s="148" t="n"/>
      <c r="D59" s="148" t="n"/>
      <c r="E59" s="148" t="n"/>
      <c r="F59" s="148" t="n"/>
      <c r="G59" s="148" t="n"/>
      <c r="H59" s="148" t="n"/>
      <c r="I59" s="148" t="n"/>
      <c r="J59" s="148" t="n"/>
      <c r="K59" s="148" t="n"/>
      <c r="L59" s="149" t="n"/>
    </row>
    <row r="60" s="115">
      <c r="A60" s="197" t="n"/>
      <c r="B60" s="198" t="inlineStr">
        <is>
          <t>NON-OPERATING EXPENSES</t>
        </is>
      </c>
      <c r="C60" s="199" t="n"/>
      <c r="D60" s="199" t="n"/>
      <c r="E60" s="199" t="n"/>
      <c r="F60" s="199" t="n"/>
      <c r="G60" s="199" t="n"/>
      <c r="H60" s="199" t="n"/>
      <c r="I60" s="199" t="n"/>
      <c r="J60" s="199" t="n"/>
      <c r="K60" s="199" t="n"/>
      <c r="L60" s="200" t="n"/>
    </row>
    <row r="61" s="115">
      <c r="A61" s="143" t="inlineStr">
        <is>
          <t>61855</t>
        </is>
      </c>
      <c r="B61" s="149" t="inlineStr">
        <is>
          <t>Interest Exp INF Loan (Sewer)</t>
        </is>
      </c>
      <c r="C61" s="145" t="n"/>
      <c r="D61" s="145" t="n"/>
      <c r="E61" s="145" t="n">
        <v>3238</v>
      </c>
      <c r="F61" s="145" t="n">
        <v>3239</v>
      </c>
      <c r="G61" s="145" t="n">
        <v>6454</v>
      </c>
      <c r="H61" s="145" t="n">
        <v>4490</v>
      </c>
      <c r="I61" s="145" t="n">
        <v>1263</v>
      </c>
      <c r="J61" s="145" t="n">
        <v>0</v>
      </c>
      <c r="K61" s="145" t="n">
        <v>0</v>
      </c>
      <c r="L61" s="134" t="inlineStr">
        <is>
          <t>A dedicated account so interfund loan interest is never blended with general Interest Expense. Pairs with account 70105 on the Wastewater tab.</t>
        </is>
      </c>
    </row>
    <row r="62" s="115">
      <c r="A62" s="143" t="n"/>
      <c r="B62" s="149" t="inlineStr">
        <is>
          <t>Additional PERS UAL Payment (voluntary — accelerate paydown)</t>
        </is>
      </c>
      <c r="C62" s="145" t="n"/>
      <c r="D62" s="145" t="n"/>
      <c r="E62" s="145" t="n"/>
      <c r="F62" s="145" t="n">
        <v>0</v>
      </c>
      <c r="G62" s="145">
        <f>G88</f>
        <v>91821</v>
      </c>
      <c r="H62" s="145">
        <f>H88</f>
        <v>0</v>
      </c>
      <c r="I62" s="145">
        <f>I88</f>
        <v>32918</v>
      </c>
      <c r="J62" s="145">
        <f>J88</f>
        <v>135941</v>
      </c>
      <c r="K62" s="145">
        <f>K88</f>
        <v>177193</v>
      </c>
      <c r="L62" s="186" t="inlineStr">
        <is>
          <t>Calculated, not entered. Equals the ADP total below.</t>
        </is>
      </c>
    </row>
    <row r="63" s="115">
      <c r="A63" s="151" t="n"/>
      <c r="B63" s="241" t="inlineStr">
        <is>
          <t>TOTAL NON-OP EXPENSES</t>
        </is>
      </c>
      <c r="C63" s="153">
        <f>SUM(C61:C62)</f>
        <v>0</v>
      </c>
      <c r="D63" s="153">
        <f>SUM(D61:D62)</f>
        <v>0</v>
      </c>
      <c r="E63" s="153">
        <f>SUM(E61:E62)</f>
        <v>3238</v>
      </c>
      <c r="F63" s="153">
        <f>SUM(F61:F62)</f>
        <v>3239</v>
      </c>
      <c r="G63" s="153">
        <f>SUM(G61:G62)</f>
        <v>98275</v>
      </c>
      <c r="H63" s="153">
        <f>SUM(H61:H62)</f>
        <v>4490</v>
      </c>
      <c r="I63" s="153">
        <f>SUM(I61:I62)</f>
        <v>34181</v>
      </c>
      <c r="J63" s="153">
        <f>SUM(J61:J62)</f>
        <v>135941</v>
      </c>
      <c r="K63" s="153">
        <f>SUM(K61:K62)</f>
        <v>177193</v>
      </c>
      <c r="L63" s="154" t="n"/>
    </row>
    <row r="64" s="115">
      <c r="A64" s="143" t="n"/>
      <c r="B64" s="144" t="n"/>
      <c r="C64" s="148" t="n"/>
      <c r="D64" s="148" t="n"/>
      <c r="E64" s="148" t="n"/>
      <c r="F64" s="148" t="n"/>
      <c r="G64" s="148" t="n"/>
      <c r="H64" s="148" t="n"/>
      <c r="I64" s="148" t="n"/>
      <c r="J64" s="148" t="n"/>
      <c r="K64" s="148" t="n"/>
      <c r="L64" s="149" t="n"/>
    </row>
    <row r="65" ht="15.6" customHeight="1" s="115">
      <c r="A65" s="197" t="n"/>
      <c r="B65" s="198" t="inlineStr">
        <is>
          <t>INTERFUND LOAN — PRINCIPAL (Memo Only, Not in Net Position)</t>
        </is>
      </c>
      <c r="C65" s="119" t="n"/>
      <c r="D65" s="119" t="n"/>
      <c r="E65" s="119" t="n"/>
      <c r="F65" s="119" t="n"/>
      <c r="G65" s="119" t="n"/>
      <c r="H65" s="119" t="n"/>
      <c r="I65" s="119" t="n"/>
      <c r="J65" s="119" t="n"/>
      <c r="K65" s="120" t="n"/>
      <c r="L65" s="200" t="n"/>
    </row>
    <row r="66" s="115">
      <c r="A66" s="143" t="n"/>
      <c r="B66" s="149" t="inlineStr">
        <is>
          <t>Interfund Loan Principal Repaid to Sewer</t>
        </is>
      </c>
      <c r="C66" s="145" t="n"/>
      <c r="D66" s="145" t="n"/>
      <c r="E66" s="145" t="n"/>
      <c r="F66" s="145" t="n"/>
      <c r="G66" s="185" t="n">
        <v>8739</v>
      </c>
      <c r="H66" s="185" t="n">
        <v>106583</v>
      </c>
      <c r="I66" s="185" t="n">
        <v>100547</v>
      </c>
      <c r="J66" s="185" t="n">
        <v>0</v>
      </c>
      <c r="K66" s="185" t="n">
        <v>0</v>
      </c>
      <c r="L66" s="186" t="inlineStr">
        <is>
          <t>Per the executed Resolution No. 440 Inter-Fund Loan Agreement and its amortization schedule. Memo only — not in Change in Net Position.</t>
        </is>
      </c>
    </row>
    <row r="67" s="115">
      <c r="A67" s="187" t="n"/>
      <c r="B67" s="188" t="inlineStr">
        <is>
          <t>TOTAL INTERFUND LOAN PRINCIPAL (memo only, not in Net Position)</t>
        </is>
      </c>
      <c r="C67" s="189">
        <f>SUM(C66)</f>
        <v>0</v>
      </c>
      <c r="D67" s="189">
        <f>SUM(D66)</f>
        <v>0</v>
      </c>
      <c r="E67" s="189">
        <f>SUM(E66)</f>
        <v>0</v>
      </c>
      <c r="F67" s="189">
        <f>SUM(F66)</f>
        <v>0</v>
      </c>
      <c r="G67" s="189">
        <f>SUM(G66)</f>
        <v>8739</v>
      </c>
      <c r="H67" s="189">
        <f>SUM(H66)</f>
        <v>106583</v>
      </c>
      <c r="I67" s="189">
        <f>SUM(I66)</f>
        <v>100547</v>
      </c>
      <c r="J67" s="189">
        <f>SUM(J66)</f>
        <v>0</v>
      </c>
      <c r="K67" s="189">
        <f>SUM(K66)</f>
        <v>0</v>
      </c>
      <c r="L67" s="188" t="n"/>
    </row>
    <row r="68" s="115">
      <c r="A68" s="143" t="n"/>
      <c r="B68" s="144" t="n"/>
      <c r="C68" s="148" t="n"/>
      <c r="D68" s="148" t="n"/>
      <c r="E68" s="148" t="n"/>
      <c r="F68" s="148" t="n"/>
      <c r="G68" s="148" t="n"/>
      <c r="H68" s="148" t="n"/>
      <c r="I68" s="148" t="n"/>
      <c r="J68" s="148" t="n"/>
      <c r="K68" s="148" t="n"/>
      <c r="L68" s="149" t="n"/>
    </row>
    <row r="69" s="115">
      <c r="A69" s="197" t="n"/>
      <c r="B69" s="198" t="inlineStr">
        <is>
          <t>GRANT REVENUE</t>
        </is>
      </c>
      <c r="C69" s="199" t="n"/>
      <c r="D69" s="199" t="n"/>
      <c r="E69" s="199" t="n"/>
      <c r="F69" s="199" t="n"/>
      <c r="G69" s="199" t="n"/>
      <c r="H69" s="199" t="n"/>
      <c r="I69" s="199" t="n"/>
      <c r="J69" s="199" t="n"/>
      <c r="K69" s="199" t="n"/>
      <c r="L69" s="200" t="n"/>
    </row>
    <row r="70" s="115">
      <c r="A70" s="143" t="inlineStr">
        <is>
          <t>40350</t>
        </is>
      </c>
      <c r="B70" s="144" t="inlineStr">
        <is>
          <t>Grant Revenue</t>
        </is>
      </c>
      <c r="C70" s="145" t="n"/>
      <c r="D70" s="145" t="n">
        <v>290000</v>
      </c>
      <c r="E70" s="145" t="n"/>
      <c r="F70" s="145" t="n">
        <v>0</v>
      </c>
      <c r="G70" s="145" t="n"/>
      <c r="H70" s="145" t="n"/>
      <c r="I70" s="145" t="n"/>
      <c r="J70" s="145" t="n"/>
      <c r="K70" s="145" t="n"/>
      <c r="L70" s="149" t="n"/>
    </row>
    <row r="71" s="115">
      <c r="A71" s="151" t="n"/>
      <c r="B71" s="241" t="inlineStr">
        <is>
          <t>TOTAL GRANT REVENUE</t>
        </is>
      </c>
      <c r="C71" s="153">
        <f>SUM(C70)</f>
        <v>0</v>
      </c>
      <c r="D71" s="153">
        <f>SUM(D70)</f>
        <v>290000</v>
      </c>
      <c r="E71" s="153">
        <f>SUM(E70)</f>
        <v>0</v>
      </c>
      <c r="F71" s="153">
        <f>SUM(F70)</f>
        <v>0</v>
      </c>
      <c r="G71" s="153">
        <f>SUM(G70)</f>
        <v>0</v>
      </c>
      <c r="H71" s="153">
        <f>SUM(H70)</f>
        <v>0</v>
      </c>
      <c r="I71" s="153">
        <f>SUM(I70)</f>
        <v>0</v>
      </c>
      <c r="J71" s="153">
        <f>SUM(J70)</f>
        <v>0</v>
      </c>
      <c r="K71" s="153">
        <f>SUM(K70)</f>
        <v>0</v>
      </c>
      <c r="L71" s="154" t="n"/>
    </row>
    <row r="72" s="115">
      <c r="A72" s="143" t="n"/>
      <c r="B72" s="144" t="n"/>
      <c r="C72" s="148" t="n"/>
      <c r="D72" s="148" t="n"/>
      <c r="E72" s="148" t="n"/>
      <c r="F72" s="148" t="n"/>
      <c r="G72" s="148" t="n"/>
      <c r="H72" s="148" t="n"/>
      <c r="I72" s="148" t="n"/>
      <c r="J72" s="148" t="n"/>
      <c r="K72" s="148" t="n"/>
      <c r="L72" s="149" t="n"/>
    </row>
    <row r="73" s="115">
      <c r="A73" s="197" t="n"/>
      <c r="B73" s="198" t="inlineStr">
        <is>
          <t>GRANT EXPENSES</t>
        </is>
      </c>
      <c r="C73" s="199" t="n"/>
      <c r="D73" s="199" t="n"/>
      <c r="E73" s="199" t="n"/>
      <c r="F73" s="199" t="n"/>
      <c r="G73" s="199" t="n"/>
      <c r="H73" s="199" t="n"/>
      <c r="I73" s="199" t="n"/>
      <c r="J73" s="199" t="n"/>
      <c r="K73" s="199" t="n"/>
      <c r="L73" s="200" t="n"/>
    </row>
    <row r="74" s="115">
      <c r="A74" s="143" t="inlineStr">
        <is>
          <t>60825</t>
        </is>
      </c>
      <c r="B74" s="144" t="inlineStr">
        <is>
          <t>Grant Expense- Collection Syst</t>
        </is>
      </c>
      <c r="C74" s="145" t="n"/>
      <c r="D74" s="145" t="n">
        <v>289911</v>
      </c>
      <c r="E74" s="145" t="n"/>
      <c r="F74" s="145" t="n">
        <v>0</v>
      </c>
      <c r="G74" s="145" t="n"/>
      <c r="H74" s="145" t="n"/>
      <c r="I74" s="145" t="n"/>
      <c r="J74" s="145" t="n"/>
      <c r="K74" s="145" t="n"/>
      <c r="L74" s="149" t="n"/>
    </row>
    <row r="75" s="115">
      <c r="A75" s="151" t="n"/>
      <c r="B75" s="241" t="inlineStr">
        <is>
          <t>TOTAL GRANT EXPENSES</t>
        </is>
      </c>
      <c r="C75" s="153">
        <f>SUM(C74)</f>
        <v>0</v>
      </c>
      <c r="D75" s="153">
        <f>SUM(D74)</f>
        <v>289911</v>
      </c>
      <c r="E75" s="153">
        <f>SUM(E74)</f>
        <v>0</v>
      </c>
      <c r="F75" s="153">
        <f>SUM(F74)</f>
        <v>0</v>
      </c>
      <c r="G75" s="153">
        <f>SUM(G74)</f>
        <v>0</v>
      </c>
      <c r="H75" s="153">
        <f>SUM(H74)</f>
        <v>0</v>
      </c>
      <c r="I75" s="153">
        <f>SUM(I74)</f>
        <v>0</v>
      </c>
      <c r="J75" s="153">
        <f>SUM(J74)</f>
        <v>0</v>
      </c>
      <c r="K75" s="153">
        <f>SUM(K74)</f>
        <v>0</v>
      </c>
      <c r="L75" s="154" t="n"/>
    </row>
    <row r="76" s="115">
      <c r="A76" s="143" t="n"/>
      <c r="B76" s="161" t="n"/>
      <c r="C76" s="161" t="n"/>
      <c r="D76" s="161" t="n"/>
      <c r="E76" s="161" t="n"/>
      <c r="F76" s="161" t="n"/>
      <c r="G76" s="161" t="n"/>
      <c r="H76" s="161" t="n"/>
      <c r="I76" s="161" t="n"/>
      <c r="J76" s="161" t="n"/>
      <c r="K76" s="161" t="n"/>
      <c r="L76" s="162" t="n"/>
    </row>
    <row r="77" s="115">
      <c r="A77" s="205" t="inlineStr">
        <is>
          <t>70300</t>
        </is>
      </c>
      <c r="B77" s="206" t="inlineStr">
        <is>
          <t>Gain/Loss Assets</t>
        </is>
      </c>
      <c r="C77" s="207" t="n"/>
      <c r="D77" s="207" t="n">
        <v>-251301</v>
      </c>
      <c r="E77" s="207" t="n"/>
      <c r="F77" s="207" t="n">
        <v>0</v>
      </c>
      <c r="G77" s="207" t="n"/>
      <c r="H77" s="207" t="n"/>
      <c r="I77" s="207" t="n"/>
      <c r="J77" s="207" t="n"/>
      <c r="K77" s="207" t="n"/>
      <c r="L77" s="208" t="inlineStr">
        <is>
          <t>Loss on the transfer of fire assets to Peninsula Fire, FY 24-25 only. Carried as a negative because MIP records it under Non-Operating Expenses — see the Statement of Revenues and Expenditures for the year ended 6/30/2025, where it sits between Other Expenses and the InterFund Transfer lines. Audit Note 12: equipment of $1,998,059 less accumulated depreciation of $1,441,866 was removed and no consideration was received. Draft 7 states the loss at $556,193; MIP currently carries $251,301, the difference being JE #39 and JE #43, which are not yet posted.</t>
        </is>
      </c>
    </row>
    <row r="78" s="115"/>
    <row r="79" s="115">
      <c r="A79" s="197" t="n"/>
      <c r="B79" s="198" t="inlineStr">
        <is>
          <t>CHANGE IN NET POSITION</t>
        </is>
      </c>
      <c r="C79" s="199" t="n"/>
      <c r="D79" s="199" t="n"/>
      <c r="E79" s="199" t="n"/>
      <c r="F79" s="199" t="n"/>
      <c r="G79" s="199" t="n"/>
      <c r="H79" s="199" t="n"/>
      <c r="I79" s="199" t="n"/>
      <c r="J79" s="199" t="n"/>
      <c r="K79" s="199" t="n"/>
      <c r="L79" s="200" t="n"/>
    </row>
    <row r="80" s="115">
      <c r="A80" s="209" t="n"/>
      <c r="B80" s="212" t="inlineStr">
        <is>
          <t>Change in Net Position — before reserves</t>
        </is>
      </c>
      <c r="C80" s="211">
        <f>C9+C58+C71-C32-C50-C63-C75+C77</f>
        <v>-990423</v>
      </c>
      <c r="D80" s="211">
        <f>D9+D58+D71-D32-D50-D63-D75+D77</f>
        <v>708990</v>
      </c>
      <c r="E80" s="211">
        <f>E9+E58+E71-E32-E50-E63-E75+E77</f>
        <v>-69086</v>
      </c>
      <c r="F80" s="211">
        <f>F9+F58+F71-F32-F50-F63-F75+F77</f>
        <v>64135</v>
      </c>
      <c r="G80" s="211">
        <f>G9+G58+G71-G32-G50-G63-G75+G77</f>
        <v>6131</v>
      </c>
      <c r="H80" s="211">
        <f>H9+H58+H71-H32-H50-H63-H75+H77</f>
        <v>103846</v>
      </c>
      <c r="I80" s="211">
        <f>I9+I58+I71-I32-I50-I63-I75+I77</f>
        <v>99331</v>
      </c>
      <c r="J80" s="211">
        <f>J9+J58+J71-J32-J50-J63-J75+J77</f>
        <v>-522</v>
      </c>
      <c r="K80" s="211">
        <f>K9+K58+K71-K32-K50-K63-K75+K77</f>
        <v>226</v>
      </c>
      <c r="L80" s="212" t="inlineStr">
        <is>
          <t>Revenue less expenses for the year, accrual basis. This is the figure that ties to the audited Statement of Activities.</t>
        </is>
      </c>
    </row>
    <row r="81" s="115">
      <c r="A81" s="209" t="n"/>
      <c r="B81" s="212" t="inlineStr">
        <is>
          <t>Change in Net Position — after reserves (adopted budget)</t>
        </is>
      </c>
      <c r="C81" s="211">
        <f>C80</f>
        <v>-990423</v>
      </c>
      <c r="D81" s="211">
        <f>D80</f>
        <v>708990</v>
      </c>
      <c r="E81" s="211">
        <f>E80</f>
        <v>-69086</v>
      </c>
      <c r="F81" s="211">
        <f>F80</f>
        <v>64135</v>
      </c>
      <c r="G81" s="211">
        <f>G80</f>
        <v>6131</v>
      </c>
      <c r="H81" s="211">
        <f>H80</f>
        <v>103846</v>
      </c>
      <c r="I81" s="211">
        <f>I80</f>
        <v>99331</v>
      </c>
      <c r="J81" s="211">
        <f>J80</f>
        <v>-522</v>
      </c>
      <c r="K81" s="211">
        <f>K80</f>
        <v>226</v>
      </c>
      <c r="L81" s="212" t="inlineStr">
        <is>
          <t>The legally adopted budget bottom line. Fire has no reserve funding lines, so this equals the line above.</t>
        </is>
      </c>
    </row>
    <row r="82" s="115">
      <c r="A82" s="209" t="n"/>
      <c r="B82" s="212" t="inlineStr">
        <is>
          <t>Change in Net Position — cash basis (before reserves)</t>
        </is>
      </c>
      <c r="C82" s="211">
        <f>C80+C26-C66</f>
        <v>-933305</v>
      </c>
      <c r="D82" s="211">
        <f>D80+D26-D66</f>
        <v>765650</v>
      </c>
      <c r="E82" s="211">
        <f>E80+E26-E66</f>
        <v>-69086</v>
      </c>
      <c r="F82" s="211">
        <f>F80+F26-F66</f>
        <v>64135</v>
      </c>
      <c r="G82" s="211">
        <f>G80+G26-G66</f>
        <v>8000</v>
      </c>
      <c r="H82" s="211">
        <f>H80+H26-H66</f>
        <v>6524</v>
      </c>
      <c r="I82" s="211">
        <f>I80+I26-I66</f>
        <v>8000</v>
      </c>
      <c r="J82" s="211">
        <f>J80+J26-J66</f>
        <v>8000</v>
      </c>
      <c r="K82" s="211">
        <f>K80+K26-K66</f>
        <v>8000</v>
      </c>
      <c r="L82" s="212" t="inlineStr">
        <is>
          <t>Adds back depreciation (non-cash) and subtracts the interfund loan principal repaid to the Sewer Fund.</t>
        </is>
      </c>
    </row>
    <row r="83" s="115">
      <c r="A83" s="305" t="n"/>
      <c r="B83" s="213" t="inlineStr">
        <is>
          <t>ADP CALCULATION — DRIVES THE ADDITIONAL PERS UAL PAYMENT ABOVE</t>
        </is>
      </c>
      <c r="C83" s="213" t="n"/>
      <c r="D83" s="213" t="n"/>
      <c r="E83" s="213" t="n"/>
      <c r="F83" s="213" t="n"/>
      <c r="G83" s="213" t="n"/>
      <c r="H83" s="213" t="n"/>
      <c r="I83" s="213" t="n"/>
      <c r="J83" s="213" t="n"/>
      <c r="K83" s="213" t="n"/>
      <c r="L83" s="304" t="inlineStr">
        <is>
          <t>The Additional PERS UAL Payment is calculated, not entered. It is the fund's surplus above an $8,000 minimum cash balance, after reserving cash for interfund loan principal, and it floors at zero. Change the $8,000 input and the payment recalculates.</t>
        </is>
      </c>
    </row>
    <row r="84" s="115">
      <c r="A84" s="289" t="n"/>
      <c r="B84" s="290" t="inlineStr">
        <is>
          <t>INPUT — Minimum cash retained at year end</t>
        </is>
      </c>
      <c r="C84" s="291" t="n"/>
      <c r="D84" s="291" t="n"/>
      <c r="E84" s="291" t="n"/>
      <c r="F84" s="291" t="n"/>
      <c r="G84" s="292" t="n">
        <v>8000</v>
      </c>
      <c r="H84" s="293" t="n">
        <v>8000</v>
      </c>
      <c r="I84" s="293" t="n">
        <v>8000</v>
      </c>
      <c r="J84" s="293" t="n">
        <v>8000</v>
      </c>
      <c r="K84" s="293" t="n">
        <v>8000</v>
      </c>
      <c r="L84" s="294" t="inlineStr">
        <is>
          <t>INPUT. The stated policy floor.</t>
        </is>
      </c>
    </row>
    <row r="85" s="115">
      <c r="A85" s="295" t="n"/>
      <c r="B85" s="296" t="inlineStr">
        <is>
          <t>Surplus before Additional PERS UAL Payment</t>
        </is>
      </c>
      <c r="C85" s="297">
        <f>C9+C58+C71-C32-C50-C61-C75+C26+C77</f>
        <v>-933305</v>
      </c>
      <c r="D85" s="297">
        <f>D9+D58+D71-D32-D50-D61-D75+D26+D77</f>
        <v>765650</v>
      </c>
      <c r="E85" s="297">
        <f>E9+E58+E71-E32-E50-E61-E75+E26+E77</f>
        <v>-69086</v>
      </c>
      <c r="F85" s="297">
        <f>F9+F58+F71-F32-F50-F61-F75+F26+F77</f>
        <v>64135</v>
      </c>
      <c r="G85" s="298">
        <f>G9+G58+G71-G32-G50-G61-G75+G26+G77</f>
        <v>108560</v>
      </c>
      <c r="H85" s="298">
        <f>H9+H58+H71-H32-H50-H61-H75+H26+H77</f>
        <v>113107</v>
      </c>
      <c r="I85" s="298">
        <f>I9+I58+I71-I32-I50-I61-I75+I26+I77</f>
        <v>141465</v>
      </c>
      <c r="J85" s="298">
        <f>J9+J58+J71-J32-J50-J61-J75+J26+J77</f>
        <v>143941</v>
      </c>
      <c r="K85" s="298">
        <f>K9+K58+K71-K32-K50-K61-K75+K26+K77</f>
        <v>185193</v>
      </c>
      <c r="L85" s="299" t="inlineStr">
        <is>
          <t>Cash-basis surplus.</t>
        </is>
      </c>
    </row>
    <row r="86" s="115">
      <c r="A86" s="295" t="n"/>
      <c r="B86" s="300" t="inlineStr">
        <is>
          <t>Less: interfund loan principal repaid (cash out, not an expense)</t>
        </is>
      </c>
      <c r="C86" s="301" t="n"/>
      <c r="D86" s="301" t="n"/>
      <c r="E86" s="301" t="n"/>
      <c r="F86" s="301" t="n"/>
      <c r="G86" s="298">
        <f>-G66</f>
        <v>-8739</v>
      </c>
      <c r="H86" s="298">
        <f>-H66</f>
        <v>-106583</v>
      </c>
      <c r="I86" s="298">
        <f>-I66</f>
        <v>-100547</v>
      </c>
      <c r="J86" s="298">
        <f>-J66</f>
        <v>0</v>
      </c>
      <c r="K86" s="298">
        <f>-K66</f>
        <v>0</v>
      </c>
      <c r="L86" s="299" t="inlineStr">
        <is>
          <t>Links to row 66.</t>
        </is>
      </c>
    </row>
    <row r="87" s="115">
      <c r="A87" s="295" t="n"/>
      <c r="B87" s="300" t="inlineStr">
        <is>
          <t>Less: minimum cash retained</t>
        </is>
      </c>
      <c r="C87" s="297" t="n"/>
      <c r="D87" s="297" t="n"/>
      <c r="E87" s="297" t="n"/>
      <c r="F87" s="297" t="n"/>
      <c r="G87" s="298">
        <f>-G84</f>
        <v>-8000</v>
      </c>
      <c r="H87" s="298">
        <f>-H84</f>
        <v>-8000</v>
      </c>
      <c r="I87" s="298">
        <f>-I84</f>
        <v>-8000</v>
      </c>
      <c r="J87" s="298">
        <f>-J84</f>
        <v>-8000</v>
      </c>
      <c r="K87" s="298">
        <f>-K84</f>
        <v>-8000</v>
      </c>
      <c r="L87" s="295" t="n"/>
    </row>
    <row r="88" s="115">
      <c r="A88" s="295" t="n"/>
      <c r="B88" s="302" t="inlineStr">
        <is>
          <t>TOTAL — Additional PERS UAL Payment (carried to row 62)</t>
        </is>
      </c>
      <c r="C88" s="297" t="n"/>
      <c r="D88" s="297" t="n"/>
      <c r="E88" s="297" t="n"/>
      <c r="F88" s="297" t="n"/>
      <c r="G88" s="303">
        <f>MAX(0,G85+G86+G87)</f>
        <v>91821</v>
      </c>
      <c r="H88" s="303">
        <f>MAX(0,H85+H86+H87)</f>
        <v>0</v>
      </c>
      <c r="I88" s="303">
        <f>MAX(0,I85+I86+I87)</f>
        <v>32918</v>
      </c>
      <c r="J88" s="303">
        <f>MAX(0,J85+J86+J87)</f>
        <v>135941</v>
      </c>
      <c r="K88" s="303">
        <f>MAX(0,K85+K86+K87)</f>
        <v>177193</v>
      </c>
      <c r="L88" s="299" t="inlineStr">
        <is>
          <t>MAX(0,...) prevents a negative discretionary payment if a year runs a deficit.</t>
        </is>
      </c>
    </row>
    <row r="89" s="115">
      <c r="A89" s="295" t="n"/>
      <c r="B89" s="302" t="inlineStr">
        <is>
          <t>Memo — why the Change in Net Position exceeds $8,000 in loan years</t>
        </is>
      </c>
      <c r="C89" s="295" t="n"/>
      <c r="D89" s="295" t="n"/>
      <c r="E89" s="295" t="n"/>
      <c r="F89" s="295" t="n"/>
      <c r="G89" s="295" t="n"/>
      <c r="H89" s="295" t="n"/>
      <c r="I89" s="295" t="n"/>
      <c r="J89" s="295" t="n"/>
      <c r="K89" s="295" t="n"/>
      <c r="L89" s="299" t="inlineStr">
        <is>
          <t>Change in Net Position (row 80) now equals minimum cash retained, plus interfund principal repaid that year, LESS depreciation expense (row 26).</t>
        </is>
      </c>
    </row>
    <row r="90" ht="15" customHeight="1" s="115"/>
    <row r="91" ht="27.75" customHeight="1" s="115"/>
    <row r="92" ht="14.25" customHeight="1" s="115"/>
    <row r="93" ht="14.25" customHeight="1" s="115"/>
    <row r="94" ht="15" customHeight="1" s="115"/>
    <row r="95" ht="24.75" customHeight="1" s="115"/>
    <row r="96" ht="37.5" customHeight="1" s="115"/>
    <row r="97" ht="15" customHeight="1" s="115"/>
    <row r="98" ht="37.5" customHeight="1" s="115"/>
    <row r="99" ht="37.5" customHeight="1" s="115"/>
    <row r="100" ht="37.5" customHeight="1" s="115"/>
    <row r="101" ht="30" customHeight="1" s="115"/>
    <row r="102" ht="30" customHeight="1" s="115"/>
  </sheetData>
  <sheetProtection selectLockedCells="0" selectUnlockedCells="0" sheet="1" objects="1" insertRows="0" insertHyperlinks="1" autoFilter="0" scenarios="1" formatColumns="0" deleteColumns="0" insertColumns="0" pivotTables="0" deleteRows="0" formatCells="0" formatRows="0" sort="0"/>
  <mergeCells count="3">
    <mergeCell ref="A2:L2"/>
    <mergeCell ref="A1:L1"/>
    <mergeCell ref="B65:K65"/>
  </mergeCells>
  <printOptions horizontalCentered="0" verticalCentered="0" headings="0" gridLines="0" gridLinesSet="1"/>
  <pageMargins left="0.25" right="0.25" top="0.4" bottom="0.4" header="0.2" footer="0.2"/>
  <pageSetup orientation="landscape" paperSize="1" scale="100" fitToHeight="0" fitToWidth="1" pageOrder="downThenOver" blackAndWhite="0" draft="0" horizontalDpi="300" verticalDpi="300" copies="1"/>
  <headerFooter>
    <oddHeader/>
    <oddFooter>&amp;LFire Fund&amp;RPage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L7"/>
  <sheetViews>
    <sheetView showGridLines="0" workbookViewId="0">
      <pane ySplit="4" topLeftCell="A5" activePane="bottomLeft" state="frozen"/>
      <selection pane="bottomLeft" activeCell="A1" sqref="A1"/>
    </sheetView>
  </sheetViews>
  <sheetFormatPr baseColWidth="8" defaultRowHeight="15"/>
  <cols>
    <col width="11" customWidth="1" style="115" min="1" max="1"/>
    <col width="13" customWidth="1" style="115" min="2" max="2"/>
    <col width="10" customWidth="1" style="115" min="3" max="3"/>
    <col width="16" customWidth="1" style="115" min="4" max="4"/>
    <col width="46" customWidth="1" style="115" min="5" max="5"/>
    <col width="12" customWidth="1" style="115" min="6" max="6"/>
    <col width="12" customWidth="1" style="115" min="7" max="7"/>
    <col width="12" customWidth="1" style="115" min="8" max="8"/>
    <col width="12" customWidth="1" style="115" min="9" max="9"/>
    <col width="12" customWidth="1" style="115" min="10" max="10"/>
    <col width="20" customWidth="1" style="115" min="11" max="11"/>
    <col width="40" customWidth="1" style="115" min="12" max="12"/>
  </cols>
  <sheetData>
    <row r="1" ht="26" customHeight="1" s="115">
      <c r="A1" s="275" t="inlineStr">
        <is>
          <t>AMENDMENT LOG — FY 2026-27 AMENDED BUDGET (RES. 460 ADOPTED 9/22/2026; AMENDED BY RES. 464 ON 10/2/2026)</t>
        </is>
      </c>
    </row>
    <row r="2" ht="60" customHeight="1" s="115">
      <c r="A2" s="257" t="inlineStr">
        <is>
          <t>Tracks each Board-approved amendment to the adopted Final Budget made after its September 22, 2026 adoption. This is separate from the Redline vs Preliminary tab, which documents the one-time change from the Preliminary Budget (Res. 452) to the Final Adopted Budget (Res. 460) and is not updated after adoption. The Assumptions tab is not rewritten when an amendment is logged here — a dated note is appended to the affected assumption instead, so the adopted-budget assumptions remain intact and the amendment is visible alongside them.</t>
        </is>
      </c>
    </row>
    <row r="3" s="115"/>
    <row r="4" ht="18" customHeight="1" s="115">
      <c r="A4" s="276" t="inlineStr">
        <is>
          <t>BOARD-APPROVED BUDGET AMENDMENTS (move dollars in the adopted budget)</t>
        </is>
      </c>
    </row>
    <row r="5" s="115">
      <c r="A5" s="306" t="inlineStr">
        <is>
          <t>Date</t>
        </is>
      </c>
      <c r="B5" s="306" t="inlineStr">
        <is>
          <t>Resolution No.</t>
        </is>
      </c>
      <c r="C5" s="306" t="inlineStr">
        <is>
          <t>Fund</t>
        </is>
      </c>
      <c r="D5" s="306" t="inlineStr">
        <is>
          <t>Line(s) Affected</t>
        </is>
      </c>
      <c r="E5" s="306" t="inlineStr">
        <is>
          <t>What Changed</t>
        </is>
      </c>
      <c r="F5" s="307" t="inlineStr">
        <is>
          <t>FY 26-27</t>
        </is>
      </c>
      <c r="G5" s="307" t="inlineStr">
        <is>
          <t>FY 27-28</t>
        </is>
      </c>
      <c r="H5" s="307" t="inlineStr">
        <is>
          <t>FY 28-29</t>
        </is>
      </c>
      <c r="I5" s="307" t="inlineStr">
        <is>
          <t>FY 29-30</t>
        </is>
      </c>
      <c r="J5" s="307" t="inlineStr">
        <is>
          <t>FY 30-31</t>
        </is>
      </c>
      <c r="K5" s="306" t="inlineStr">
        <is>
          <t>Status</t>
        </is>
      </c>
      <c r="L5" s="306" t="inlineStr">
        <is>
          <t>Source / Notes</t>
        </is>
      </c>
    </row>
    <row r="6" s="115">
      <c r="A6" s="308" t="inlineStr">
        <is>
          <t>10/2/2026</t>
        </is>
      </c>
      <c r="B6" s="308" t="inlineStr">
        <is>
          <t>No. 464</t>
        </is>
      </c>
      <c r="C6" s="308" t="inlineStr">
        <is>
          <t>Water</t>
        </is>
      </c>
      <c r="D6" s="308" t="inlineStr">
        <is>
          <t>Row 110 (new, capitalized asset) and Row 41 (Depreciation Expense note)</t>
        </is>
      </c>
      <c r="E6" s="308" t="inlineStr">
        <is>
          <t>Change Order No. 1 to the Old Tank Emergency Repair Contract (Superior Tank Solutions, Res. No. 456): shell penetration weld-patch repair plus full exterior overcoat. Capitalized to fixed assets — extends the tank's useful life — rather than expensed through the maintenance-program line. Spread across the same 12 monthly installments as the base contract balance, beginning January 1, 2027. The Board adopted Alternative B ($35,000) on October 2, 2026 by Resolution No. 464; the figures below are the adopted amounts.</t>
        </is>
      </c>
      <c r="F6" s="309" t="n">
        <v>17500.02</v>
      </c>
      <c r="G6" s="309" t="n">
        <v>17499.98</v>
      </c>
      <c r="H6" s="309" t="n">
        <v>0</v>
      </c>
      <c r="I6" s="309" t="n">
        <v>0</v>
      </c>
      <c r="J6" s="309" t="n">
        <v>0</v>
      </c>
      <c r="K6" s="308" t="inlineStr">
        <is>
          <t>ADOPTED — Board vote at the October 2, 2026 special meeting</t>
        </is>
      </c>
      <c r="L6" s="308" t="inlineStr">
        <is>
          <t>Resolution No. 464, Alternative B, adopted 10/2/2026; CO1 Board Report, Oct. 2, 2026 special meeting</t>
        </is>
      </c>
    </row>
    <row r="7" s="115">
      <c r="A7" s="308" t="inlineStr">
        <is>
          <t>10/2/2026</t>
        </is>
      </c>
      <c r="B7" s="308" t="inlineStr">
        <is>
          <t>No. 464</t>
        </is>
      </c>
      <c r="C7" s="308" t="inlineStr">
        <is>
          <t>Water</t>
        </is>
      </c>
      <c r="D7" s="308" t="inlineStr">
        <is>
          <t>Row 25 (Maintenance)</t>
        </is>
      </c>
      <c r="E7" s="308" t="inlineStr">
        <is>
          <t>Follow-on effect of Change Order No. 1: the future six-year tank maintenance program's remaining cost pool is $780,000 less the executed Superior Tank Solutions contract total. Alternative B raises that contract from $429,250 to $464,250, so the remaining pool drops from $350,750 to $315,750 and the annual amount added to Row 25 from FY 27-28 forward falls from $58,458/yr to $52,625/yr. This is a reduction to budgeted expense, not a new cost — Resolution No. 464 draws from reserves for the capitalized asset (Row 110) but also shrinks the future maintenance program by the same $35,000 over its six-year life.</t>
        </is>
      </c>
      <c r="F7" s="309" t="n">
        <v>0</v>
      </c>
      <c r="G7" s="309" t="n">
        <v>-5834</v>
      </c>
      <c r="H7" s="309" t="n">
        <v>-5833</v>
      </c>
      <c r="I7" s="309" t="n">
        <v>-5833</v>
      </c>
      <c r="J7" s="309" t="n">
        <v>-5833</v>
      </c>
      <c r="K7" s="308" t="inlineStr">
        <is>
          <t>ADOPTED — Board vote at the October 2, 2026 special meeting</t>
        </is>
      </c>
      <c r="L7" s="308" t="inlineStr">
        <is>
          <t>Same Resolution No. 464 (Alternative B) as the row above; this is the Row 25 methodology’s own consequence, not a separate Board action</t>
        </is>
      </c>
    </row>
    <row r="9" ht="18" customHeight="1" s="115"/>
    <row r="11" ht="70" customHeight="1" s="115"/>
    <row r="12" ht="70" customHeight="1" s="115"/>
  </sheetData>
  <sheetProtection selectLockedCells="0" selectUnlockedCells="0" sheet="1" objects="1" insertRows="0" insertHyperlinks="1" autoFilter="0" scenarios="1" formatColumns="0" deleteColumns="0" insertColumns="0" pivotTables="0" deleteRows="0" formatCells="0" formatRows="0" sort="0"/>
  <mergeCells count="3">
    <mergeCell ref="A2:L2"/>
    <mergeCell ref="A1:L1"/>
    <mergeCell ref="A4:L4"/>
  </mergeCells>
  <printOptions horizontalCentered="0"/>
  <pageMargins left="0.25" right="0.25" top="0.4" bottom="0.4" header="0.2" footer="0.2"/>
  <pageSetup orientation="landscape" paperSize="1" fitToHeight="0" fitToWidth="1"/>
  <headerFooter>
    <oddHeader/>
    <oddFooter>&amp;LAmendment Log&amp;RPage &amp;P of &amp;N</oddFooter>
    <evenHeader/>
    <evenFooter/>
    <firstHeader/>
    <firstFooter/>
  </headerFooter>
</worksheet>
</file>

<file path=xl/worksheets/sheet5.xml><?xml version="1.0" encoding="utf-8"?>
<worksheet xmlns="http://schemas.openxmlformats.org/spreadsheetml/2006/main">
  <sheetPr filterMode="0">
    <outlinePr summaryBelow="1" summaryRight="1"/>
    <pageSetUpPr fitToPage="1"/>
  </sheetPr>
  <dimension ref="A1:L198"/>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89" activeCellId="0" sqref="A89"/>
    </sheetView>
  </sheetViews>
  <sheetFormatPr baseColWidth="8" defaultColWidth="8.66796875" defaultRowHeight="14.25" zeroHeight="0" outlineLevelRow="0"/>
  <cols>
    <col width="34" customWidth="1" style="221" min="1" max="1"/>
    <col width="70" customWidth="1" style="114" min="2" max="2"/>
    <col width="55" customWidth="1" style="114" min="3" max="3"/>
    <col width="13" customWidth="1" style="115" min="4" max="4"/>
    <col width="13" customWidth="1" style="115" min="5" max="5"/>
    <col width="13" customWidth="1" style="115" min="6" max="6"/>
    <col width="13" customWidth="1" style="115" min="7" max="7"/>
    <col width="13" customWidth="1" style="115" min="8" max="8"/>
    <col width="13" customWidth="1" style="115" min="9" max="9"/>
    <col width="13" customWidth="1" style="115" min="10" max="10"/>
    <col width="13" customWidth="1" style="115" min="11" max="11"/>
    <col width="13" customWidth="1" style="115" min="12" max="12"/>
  </cols>
  <sheetData>
    <row r="1" ht="18" customHeight="1" s="115">
      <c r="A1" s="222" t="inlineStr">
        <is>
          <t>CPUD FY 2026-27 AMENDED BUDGET &amp; Five-Year Projection — Assumptions &amp; Methodology</t>
        </is>
      </c>
    </row>
    <row r="2" ht="28.2" customHeight="1" s="115">
      <c r="A2" s="223" t="inlineStr">
        <is>
          <t>Assumptions and methodology for the FY 2026-27 Final Budget. Amended by the Board of Directors on October 2, 2026 by Resolution No. 464 (Alternative B). Adopted by the Board of Directors on September 22, 2026 by Resolution No. 460.</t>
        </is>
      </c>
    </row>
    <row r="3" s="115"/>
    <row r="4" ht="18" customHeight="1" s="115">
      <c r="A4" s="246" t="inlineStr">
        <is>
          <t>SECTION 1: GENERAL</t>
        </is>
      </c>
    </row>
    <row r="5" s="115">
      <c r="A5" s="247" t="inlineStr">
        <is>
          <t>Fiscal Year</t>
        </is>
      </c>
      <c r="B5" s="220" t="inlineStr">
        <is>
          <t>July 1 - June 30</t>
        </is>
      </c>
      <c r="C5" s="248" t="inlineStr">
        <is>
          <t>California Public Utility District standard</t>
        </is>
      </c>
    </row>
    <row r="6" s="115">
      <c r="A6" s="247" t="inlineStr">
        <is>
          <t>Prepared By</t>
        </is>
      </c>
      <c r="B6" s="220" t="inlineStr">
        <is>
          <t>General Manager</t>
        </is>
      </c>
      <c r="C6" s="248" t="n"/>
    </row>
    <row r="7" s="115">
      <c r="A7" s="247" t="inlineStr">
        <is>
          <t>Accounting System</t>
        </is>
      </c>
      <c r="B7" s="220" t="inlineStr">
        <is>
          <t>MIP Fund Accounting (Momentive)</t>
        </is>
      </c>
      <c r="C7" s="248" t="inlineStr">
        <is>
          <t>Source of all actuals</t>
        </is>
      </c>
    </row>
    <row r="8" s="115"/>
    <row r="9" ht="18" customHeight="1" s="115">
      <c r="A9" s="246" t="inlineStr">
        <is>
          <t>SECTION 2: HISTORICAL DATA SOURCES</t>
        </is>
      </c>
    </row>
    <row r="10" s="115">
      <c r="A10" s="247" t="inlineStr">
        <is>
          <t>FY 23-24 / FY 24-25 Actual</t>
        </is>
      </c>
      <c r="B10" s="220" t="inlineStr">
        <is>
          <t>MIP Statement of Activities.</t>
        </is>
      </c>
      <c r="C10" s="248" t="inlineStr">
        <is>
          <t>Unaudited. Ties to the MIP Statement of Revenues and Expenditures for each year. FY 2024-25 depreciation is carried at the audited figures.</t>
        </is>
      </c>
    </row>
    <row r="11" s="115">
      <c r="A11" s="247" t="inlineStr">
        <is>
          <t>FY 25-26 Actual (Full Year) / Adopted Budget</t>
        </is>
      </c>
      <c r="B11" s="220" t="inlineStr">
        <is>
          <t>MIP Statement of Activities / Adopted Budget v2.1 (Amended Feb 2026)</t>
        </is>
      </c>
      <c r="C11" s="248" t="inlineStr">
        <is>
          <t>Unaudited. Ties to the MIP Statement of Revenues and Expenditures, with the four property tax lines on the Plumas County apportionment schedule. See Section 25.</t>
        </is>
      </c>
    </row>
    <row r="12" s="115"/>
    <row r="13" ht="18" customHeight="1" s="115">
      <c r="A13" s="246" t="inlineStr">
        <is>
          <t>SECTION 3: PROJECTION METHODOLOGY — GENERAL</t>
        </is>
      </c>
    </row>
    <row r="14" s="115">
      <c r="A14" s="247" t="inlineStr">
        <is>
          <t>Default Growth Rate</t>
        </is>
      </c>
      <c r="B14" s="220" t="inlineStr">
        <is>
          <t>3.0%/yr</t>
        </is>
      </c>
      <c r="C14" s="248" t="inlineStr">
        <is>
          <t>Consistent with PACE Rate Study, Apr 2026</t>
        </is>
      </c>
    </row>
    <row r="15" s="115">
      <c r="A15" s="247" t="inlineStr">
        <is>
          <t>Service Charges — Water &amp; Wastewater</t>
        </is>
      </c>
      <c r="B15" s="220" t="inlineStr">
        <is>
          <t>Rate Study absolute figures.</t>
        </is>
      </c>
      <c r="C15" s="248" t="inlineStr">
        <is>
          <t>PACE Tables 7/13 (Water), 10/14 (Wastewater)</t>
        </is>
      </c>
    </row>
    <row r="16" s="115">
      <c r="A16" s="247" t="inlineStr">
        <is>
          <t>Supplies, Repairs, Maintenance (50400/50450/50500)</t>
        </is>
      </c>
      <c r="B16" s="220" t="inlineStr">
        <is>
          <t>3-year historical average (FY23-24, FY24-25, FY25-26 actuals), then 3%/yr growth for projections.</t>
        </is>
      </c>
      <c r="C16" s="248" t="inlineStr">
        <is>
          <t>Single-year bases swing too much year to year to be reliable</t>
        </is>
      </c>
    </row>
    <row r="17" s="115">
      <c r="A17" s="190" t="inlineStr">
        <is>
          <t>Reserves</t>
        </is>
      </c>
      <c r="B17" s="190" t="inlineStr">
        <is>
          <t>Water: Short-Lived Asset $137,233/yr (Table 6). Wastewater: Short-Lived Asset $71,903/yr (Table 9). District-wide $209,136/yr. No Emergency or Operating Reserve contribution — the study carries none for either fund.</t>
        </is>
      </c>
      <c r="C17" s="190" t="inlineStr">
        <is>
          <t>The study's 25% operating reserve is a balance to maintain, not an annual charge, and Tables 7 and 10 show both funds already at 25%. Short Lived Assets is the only reserve allocation either fund carries.</t>
        </is>
      </c>
    </row>
    <row r="18" s="115">
      <c r="A18" s="228" t="n"/>
      <c r="B18" s="229" t="n"/>
      <c r="C18" s="229" t="n"/>
    </row>
    <row r="19" ht="18" customHeight="1" s="115">
      <c r="A19" s="249" t="inlineStr">
        <is>
          <t>SECTION 4: WAGES, PAYROLL TAXES &amp; BENEFITS METHODOLOGY</t>
        </is>
      </c>
    </row>
    <row r="20" s="115">
      <c r="A20" s="247" t="inlineStr">
        <is>
          <t>Wages-Office &amp; Wages-WS Operations</t>
        </is>
      </c>
      <c r="B20" s="220" t="inlineStr">
        <is>
          <t>Calculated from the District's current staffing — base pay by position plus applicable pay differentials (certification/licensing, incentive pay.</t>
        </is>
      </c>
      <c r="C20" s="248" t="inlineStr">
        <is>
          <t>Labeled ESTIMATE on both fund tabs. The salary schedule for the current term has not been adopted.</t>
        </is>
      </c>
    </row>
    <row r="21" s="115">
      <c r="A21" s="247" t="inlineStr">
        <is>
          <t>Payroll Taxes, Unemployment Taxes, Compensation Insurance</t>
        </is>
      </c>
      <c r="B21" s="220" t="inlineStr">
        <is>
          <t>Formulas calculated as a percentage of Wages-Overtime + Wages-WS Operations + Wages-Office, using effective rates derived from each fund's own.</t>
        </is>
      </c>
      <c r="C21" s="248" t="n"/>
    </row>
    <row r="22" s="115">
      <c r="A22" s="247" t="inlineStr">
        <is>
          <t>Current Employee Health (60400) and OPEB Retiree Health Premiums (60350)</t>
        </is>
      </c>
      <c r="B22" s="220" t="inlineStr">
        <is>
          <t>One rule for every health line in every fund: budget off the FY 2025-26 actual, then 3%/yr. Bases are 60400 Water $39,379 / Wastewater $39,379 / Fire $0 (no active employees); 60350 Water $17,101 / Wastewater $17,101 / Fire $48,448. Premiums are paid in full by the District under the group insurance terms currently in effect and vary by each employee’s coverage level, so the line is budgeted on the fund total rather than a per-employee rate.</t>
        </is>
      </c>
      <c r="C22" s="248" t="inlineStr">
        <is>
          <t>The 3% for FY 26-27 approximates the CalPERS premium increase of 4.97% effective 1/1/2027, which falls mid-fiscal-year. For FY 27-28 onward 3% is a planning rate. The PEMHCA statutory minimum employer contribution is $167/month for 2027 (Gov. Code §22892).</t>
        </is>
      </c>
    </row>
    <row r="23" s="115">
      <c r="A23" s="247" t="inlineStr">
        <is>
          <t>457 Employer Contribution Exp (60328)</t>
        </is>
      </c>
      <c r="B23" s="220" t="inlineStr">
        <is>
          <t>$150 per employee per month across 4 benefits-eligible employees district-wide, $7,200/yr, split 50/50 Water/Sewer at $3,600/yr each fund. Held flat, because the match is a flat dollar amount rather than a percentage of pay.</t>
        </is>
      </c>
      <c r="C23" s="248" t="inlineStr">
        <is>
          <t>The Chart of Accounts carries the employer 457 match on 60328. Part-time classifications carry no match and no CalPERS membership.</t>
        </is>
      </c>
    </row>
    <row r="24" s="115">
      <c r="A24" s="247" t="inlineStr">
        <is>
          <t>PERS accounts (60325 / 60327 / 60329)</t>
        </is>
      </c>
      <c r="B24" s="220" t="inlineStr">
        <is>
          <t>60325 PERS Employer Contribution carries the historical actuals, which is the single account MIP posts the District's combined normal cost and unfunded liability to. From FY 2026-27 the two components are appropriated separately: the unfunded liability on 60327 PERS UAL Employer Cont. and normal cost on 60329 PERS Employer Cont Normal. The Fire Fund carries its whole contribution on 60325 in every year.</t>
        </is>
      </c>
      <c r="C24" s="248" t="inlineStr">
        <is>
          <t>See Section 9</t>
        </is>
      </c>
    </row>
    <row r="25" s="115">
      <c r="A25" s="247" t="inlineStr">
        <is>
          <t>PERS Employer Cont Normal (60329, Water and Wastewater only)</t>
        </is>
      </c>
      <c r="B25" s="220" t="inlineStr">
        <is>
          <t>Normal cost is carried in 60329 at $16,087 (Water) and $16,086 (Wastewater) for FY 26-27 and held flat across the projection. The $1 difference is rounding on a 50/50 split. Fire carries no normal cost because it has had no active Safety member since 9/30/2024 — see Section 9.</t>
        </is>
      </c>
      <c r="C25" s="248" t="inlineStr">
        <is>
          <t>60326 PERS GASB 68 Exp Adj is a separate, non-cash auditor year-end entry and carries $0 in every year on every tab.</t>
        </is>
      </c>
    </row>
    <row r="26" s="115">
      <c r="A26" s="190" t="inlineStr">
        <is>
          <t>OPEB Retiree Health Premiums (60350) and the OPEB liability adjustment (60351)</t>
        </is>
      </c>
      <c r="B26" s="190" t="inlineStr">
        <is>
          <t>60350 is budgeted off the FY 2025-26 actuals: Water and Wastewater $17,101 each and Fire $48,448, all grown at 3%/yr, the single trend rate used on every health line in every fund (see Section 4). The GASB 75 actuarial liability adjustment is carried on 60351. The outsized FY 2024-25 actuals in 60350 — Water +$306,751, Wastewater +$305,484, Fire −$526,267, +$85,968 net district-wide — are that liability adjustment, not premiums, which is why FY 2026-27 premiums are far lower than the FY 2024-25 column suggests.</t>
        </is>
      </c>
      <c r="C26" s="190" t="inlineStr">
        <is>
          <t>60351 carries $0 in every year. A GASB 75 adjustment is a non-cash auditor entry, so it is not appropriated. If a dollar figure is recorded there it would reduce Change in Net Position without any cash movement, exactly the way depreciation does. See Section 17.</t>
        </is>
      </c>
    </row>
    <row r="27" s="115">
      <c r="A27" s="230" t="n"/>
      <c r="C27" s="229" t="n"/>
    </row>
    <row r="28" ht="18" customHeight="1" s="115">
      <c r="A28" s="249" t="inlineStr">
        <is>
          <t>SECTION 5: CWSRF WWTP CONSTRUCTION GRANT — D2501033</t>
        </is>
      </c>
    </row>
    <row r="29" s="115">
      <c r="A29" s="247" t="inlineStr">
        <is>
          <t>Agreement / Project Number</t>
        </is>
      </c>
      <c r="B29" s="220" t="inlineStr">
        <is>
          <t>D2501033 / C-06-8587-210</t>
        </is>
      </c>
      <c r="C29" s="248" t="inlineStr">
        <is>
          <t>Executed — General Manager signed 6/10/26, State Water Board countersigned 6/25/26</t>
        </is>
      </c>
    </row>
    <row r="30" s="115">
      <c r="A30" s="247" t="inlineStr">
        <is>
          <t>90-Day Reimbursement Deadline</t>
        </is>
      </c>
      <c r="B30" s="220" t="inlineStr">
        <is>
          <t>September 23, 2026</t>
        </is>
      </c>
      <c r="C30" s="248" t="inlineStr">
        <is>
          <t>90 days from 6/25/26 countersignature, for pre-execution costs</t>
        </is>
      </c>
    </row>
    <row r="31" s="115">
      <c r="A31" s="247" t="inlineStr">
        <is>
          <t>Total Funding / Principal Forgiveness</t>
        </is>
      </c>
      <c r="B31" s="220" t="inlineStr">
        <is>
          <t>$19,081,000 (100% forgiven — $0 repayment obligation)</t>
        </is>
      </c>
      <c r="C31" s="248" t="inlineStr">
        <is>
          <t>Cover page</t>
        </is>
      </c>
    </row>
    <row r="32" s="115">
      <c r="A32" s="247" t="inlineStr">
        <is>
          <t>Budget Breakdown (Exhibit B)</t>
        </is>
      </c>
      <c r="B32" s="220" t="inlineStr">
        <is>
          <t>Construction $12,976,000 | Change Order Contingency $2,862,000 | Allowances (soft costs) $3,243,000.</t>
        </is>
      </c>
      <c r="C32" s="248" t="inlineStr">
        <is>
          <t>Preliminary — Final Budget Approval Package due 11/30/27 will supersede</t>
        </is>
      </c>
    </row>
    <row r="33" s="115">
      <c r="A33" s="250" t="inlineStr">
        <is>
          <t>Milestone Dates (Exhibit A)</t>
        </is>
      </c>
      <c r="B33" s="220" t="inlineStr">
        <is>
          <t>Construction Start 3/13/26 | Final Budget Approval 11/30/27 | Fiscal Sustainability Plan 6/30/29 | Completion of Construction 6/30/30 | Final.</t>
        </is>
      </c>
      <c r="C33" s="248" t="inlineStr">
        <is>
          <t>The Agreement gives milestone dates only, not a year-by-year dollar disbursement schedule</t>
        </is>
      </c>
    </row>
    <row r="34" s="115">
      <c r="A34" s="247" t="inlineStr">
        <is>
          <t>Estimated Draw Schedule (CPUD estimate, capped)</t>
        </is>
      </c>
      <c r="B34" s="220" t="inlineStr">
        <is>
          <t>FY26-27 $5,151,100 ($3,243,000 soft costs, retroactive to 8/1/2023, + $1,908,100 early-construction cap) | FY27-28 $5,218,900 | FY28-29 $4,751,000 |.</t>
        </is>
      </c>
      <c r="C34" s="248" t="inlineStr">
        <is>
          <t>Capped per Exhibit B §B.6: before Final Budget Approval, only up to 10% of the Project Funding Amount may be disbursed for construction/pre-purchased materials. No source document gives an actual $ construction schedule — this is CPUD's own estimate</t>
        </is>
      </c>
    </row>
    <row r="35" s="115">
      <c r="A35" s="247" t="inlineStr">
        <is>
          <t>GASB / Net Position Treatment</t>
        </is>
      </c>
      <c r="B35" s="220" t="inlineStr">
        <is>
          <t>Grant revenue (40831) is recognized in Total Grant Revenue; construction cost is capitalized to 12186 Construction in Progress rather than expensed.</t>
        </is>
      </c>
      <c r="C35" s="248" t="n"/>
    </row>
    <row r="36" s="115">
      <c r="A36" s="232" t="n"/>
      <c r="B36" s="226" t="n"/>
      <c r="C36" s="227" t="n"/>
    </row>
    <row r="37" ht="18" customHeight="1" s="115">
      <c r="A37" s="249" t="inlineStr">
        <is>
          <t>SECTION 6: SINGLE AUDIT — INCREMENTAL COST (Wastewater Fund only)</t>
        </is>
      </c>
    </row>
    <row r="38" s="115">
      <c r="A38" s="247" t="inlineStr">
        <is>
          <t>Why Wastewater only, inside Professional Services</t>
        </is>
      </c>
      <c r="B38" s="220" t="inlineStr">
        <is>
          <t>Triggered by the CWSRF WWTP grant, 100% Wastewater, so booked entirely to Wastewater's Professional Services (61300), not split with Water. The base financial audit is separate and is split 50/50 between the two funds.</t>
        </is>
      </c>
      <c r="C38" s="248" t="inlineStr">
        <is>
          <t>Source: Nigro &amp; Nigro's CPUD proposal fee schedule — $20,000 District financials, $5,000 Federal Single Audit and $1,000 State Controller's Report, quoted flat for FY 2026 through FY 2031. See Section 22.</t>
        </is>
      </c>
    </row>
    <row r="39" s="115">
      <c r="A39" s="247" t="inlineStr">
        <is>
          <t>Threshold</t>
        </is>
      </c>
      <c r="B39" s="220" t="inlineStr">
        <is>
          <t>$1,000,000 in federal expenditures/year.</t>
        </is>
      </c>
      <c r="C39" s="248" t="inlineStr">
        <is>
          <t>2 CFR 200.501</t>
        </is>
      </c>
    </row>
    <row r="40" s="115">
      <c r="A40" s="250" t="inlineStr">
        <is>
          <t>Quoted cost</t>
        </is>
      </c>
      <c r="B40" s="220" t="inlineStr">
        <is>
          <t>$5,000/yr, from Nigro &amp; Nigro’s CPUD proposal fee schedule ("Federal Single Audit — $5,000, if needed"), quoted flat for FY 2026 through FY 2031. Charged 100% to Wastewater, because the CWSRF construction draws are what carry the District past the $1,000,000 federal expenditure threshold in 2 CFR 200.501(a).</t>
        </is>
      </c>
      <c r="C40" s="248" t="inlineStr">
        <is>
          <t>The executed engagement letter for the year ended 6/30/2026 covers the financial statements at $20,000 and the State Controller's Report at $1,000, a $21,000 total with no Single Audit engagement. The $5,000 is quoted and is budgeted because the construction draws are expected to trigger the requirement.</t>
        </is>
      </c>
    </row>
    <row r="41" s="115"/>
    <row r="42" ht="18" customHeight="1" s="115">
      <c r="A42" s="246" t="inlineStr">
        <is>
          <t>SECTION 7: FIRE FUND</t>
        </is>
      </c>
    </row>
    <row r="43" s="115">
      <c r="A43" s="247" t="inlineStr">
        <is>
          <t>Fire Legal Expense</t>
        </is>
      </c>
      <c r="B43" s="220" t="inlineStr">
        <is>
          <t>Fire Legal Expense (61250) is budgeted at $0 in FY 2026-27 through FY 2030-31, matching the Fire Fund's source projection file. Historical actuals are $27,261 (FY23-24), $6,889 (FY24-25) and $22,432 (FY25-26) — the fund has incurred real legal cost in each of the last three years.</t>
        </is>
      </c>
      <c r="C43" s="248" t="inlineStr">
        <is>
          <t>Fire carries no appropriation for legal cost, so any legal expense arising from the wind-down would require a budget amendment.</t>
        </is>
      </c>
    </row>
    <row r="44" s="115">
      <c r="A44" s="247" t="inlineStr">
        <is>
          <t>Peninsula Fire Revenue (47500) / Lassen Contract Revenue (47000)</t>
        </is>
      </c>
      <c r="B44" s="220" t="inlineStr">
        <is>
          <t>47500 Peninsula Fire Revenue is administrative service revenue billed to Peninsula Fire for office staff time. It is not rent and it is not a waiver. 47000 Lassen Fire Contract Revenue carries historical actuals only.</t>
        </is>
      </c>
      <c r="C44" s="248" t="n"/>
    </row>
    <row r="45" s="115">
      <c r="A45" s="247" t="inlineStr">
        <is>
          <t>Property Taxes base</t>
        </is>
      </c>
      <c r="B45" s="220" t="inlineStr">
        <is>
          <t>Fire's FY26-27 base uses 2% Prop 13-capped growth from the FY25-26 actual (consistent with Water/Sewer's property tax treatment).</t>
        </is>
      </c>
      <c r="C45" s="248" t="n"/>
    </row>
    <row r="46" s="115">
      <c r="A46" s="232" t="n"/>
      <c r="B46" s="226" t="n"/>
      <c r="C46" s="227" t="n"/>
    </row>
    <row r="47" ht="18" customHeight="1" s="115">
      <c r="A47" s="251" t="inlineStr">
        <is>
          <t>SECTION 8: KEY FLAGS FOR BOARD PRESENTATION</t>
        </is>
      </c>
    </row>
    <row r="48" s="115">
      <c r="A48" s="234" t="inlineStr">
        <is>
          <t>NPDES Permit CA0077747</t>
        </is>
      </c>
      <c r="B48" s="234" t="inlineStr">
        <is>
          <t>Expired May 30, 2026. The District is operating on administrative extension while renewal is processed.</t>
        </is>
      </c>
      <c r="C48" s="234" t="n"/>
    </row>
    <row r="49" s="115">
      <c r="A49" s="247" t="inlineStr">
        <is>
          <t>Grant/CIP posting mechanics (12186)</t>
        </is>
      </c>
      <c r="B49" s="220" t="inlineStr">
        <is>
          <t>Grant revenue is recognized as revenue; construction cost is capitalized to 12186 rather than expensed.</t>
        </is>
      </c>
      <c r="C49" s="248" t="inlineStr">
        <is>
          <t>See Section 5</t>
        </is>
      </c>
    </row>
    <row r="50" s="115">
      <c r="A50" s="247" t="inlineStr">
        <is>
          <t>PERS UAL vs. Normal Cost mapping</t>
        </is>
      </c>
      <c r="B50" s="220" t="inlineStr">
        <is>
          <t>Historical actuals are on 60325 PERS Employer Contribution, the single account MIP posts to. The budget years appropriate the unfunded liability on 60327 and normal cost on 60329. The Fire Fund uses 60325 in every year and carries no normal cost. 60326 PERS GASB 68 Exp Adj is unrelated — it is a non-cash, auditor-only year-end entry and carries $0 in every year.</t>
        </is>
      </c>
      <c r="C50" s="248" t="inlineStr">
        <is>
          <t>See Section 19</t>
        </is>
      </c>
    </row>
    <row r="51" s="115">
      <c r="A51" s="250" t="inlineStr">
        <is>
          <t>Interfund Loan (Resolution 440, Fire→Sewer)</t>
        </is>
      </c>
      <c r="B51" s="220" t="inlineStr">
        <is>
          <t>Resolution 440 formalized this loan at $215,869.</t>
        </is>
      </c>
      <c r="C51" s="248" t="inlineStr">
        <is>
          <t>Interest is tracked in dedicated accounts 61855 (Fire) and 70105 (Sewer) — see Section 10</t>
        </is>
      </c>
    </row>
    <row r="52" s="115">
      <c r="A52" s="250" t="inlineStr">
        <is>
          <t>Prop 218 Hearing</t>
        </is>
      </c>
      <c r="B52" s="220" t="inlineStr">
        <is>
          <t>June 25, 2026 — rates effective July 1, 2026.</t>
        </is>
      </c>
      <c r="C52" s="248" t="inlineStr">
        <is>
          <t>Budget is dependent on adopted rates</t>
        </is>
      </c>
    </row>
    <row r="53" s="115">
      <c r="A53" s="233" t="n"/>
      <c r="B53" s="226" t="n"/>
      <c r="C53" s="227" t="n"/>
    </row>
    <row r="54" ht="18" customHeight="1" s="115">
      <c r="A54" s="249" t="inlineStr">
        <is>
          <t>SECTION 9: PERS ACTUARIAL RECONCILIATION</t>
        </is>
      </c>
    </row>
    <row r="55" s="115">
      <c r="A55" s="190" t="inlineStr">
        <is>
          <t>Source documents</t>
        </is>
      </c>
      <c r="B55" s="190" t="inlineStr">
        <is>
          <t>CalPERS annual actuarial valuation reports for the Miscellaneous and Safety rate plans.</t>
        </is>
      </c>
      <c r="C55" s="190" t="n"/>
    </row>
    <row r="56" s="115">
      <c r="A56" s="234" t="inlineStr">
        <is>
          <t>Misc Plan (Water &amp; Sewer) — Normal Cost</t>
        </is>
      </c>
      <c r="B56" s="234" t="inlineStr">
        <is>
          <t>Two rate plans: Classic Rate Plan 1643 at 14.16% of payroll (about 14.2% thereafter) on an $83,402 payroll basis, and PEPRA Rate Plan 26157 at 7.93% (about 7.9% thereafter). Budgeted normal cost totals $32,173 district-wide for FY 26-27 ($16,087 Water / $16,086 Wastewater) and is held flat across the projection.</t>
        </is>
      </c>
      <c r="C56" s="234" t="inlineStr">
        <is>
          <t>Fire has no normal cost — no active Safety member since 9/30/2024.</t>
        </is>
      </c>
    </row>
    <row r="57" s="115">
      <c r="A57" s="247" t="inlineStr">
        <is>
          <t>Misc Plan — UAL Contribution (district-wide)</t>
        </is>
      </c>
      <c r="B57" s="220" t="inlineStr">
        <is>
          <t>$90,593 (FY26-27) / $94,000 (27-28) / $100,000 (28-29) / $101,000 (29-30) / $102,000 (30-31) / $105,000 (31-32), split 50/50 Water/Sewer.</t>
        </is>
      </c>
      <c r="C57" s="248" t="inlineStr">
        <is>
          <t>CalPERS assumes 6.80%/yr investment return; actual UAL payments can vary</t>
        </is>
      </c>
    </row>
    <row r="58" s="115">
      <c r="A58" s="247" t="inlineStr">
        <is>
          <t>Misc Plan — Funded Status</t>
        </is>
      </c>
      <c r="B58" s="220" t="inlineStr">
        <is>
          <t>62.8% funded as of 6/30/24 (up from 60.7%).</t>
        </is>
      </c>
      <c r="C58" s="248" t="inlineStr">
        <is>
          <t>District-wide figure, not split by fund</t>
        </is>
      </c>
    </row>
    <row r="59" s="115">
      <c r="A59" s="247" t="inlineStr">
        <is>
          <t>Safety Plan (Fire) — UAL</t>
        </is>
      </c>
      <c r="B59" s="220" t="inlineStr">
        <is>
          <t>FY26-27 $172,388; FY27-28 $178,000; FY28-29 $156,000; FY29-30 $158,000; FY30-31 $120,000 (FY31-32, if ever needed: $122,000).</t>
        </is>
      </c>
      <c r="C59" s="248" t="inlineStr">
        <is>
          <t>Rate Plans 8783 (Classic) / 25204 (PEPRA), Safety Risk Pool</t>
        </is>
      </c>
    </row>
    <row r="60" s="115">
      <c r="A60" s="247" t="inlineStr">
        <is>
          <t>Safety Plan — Funded Status</t>
        </is>
      </c>
      <c r="B60" s="220" t="inlineStr">
        <is>
          <t>68.3% funded as of 6/30/24 (up from 67.5%).</t>
        </is>
      </c>
      <c r="C60" s="248" t="n"/>
    </row>
    <row r="61" s="115">
      <c r="A61" s="247" t="inlineStr">
        <is>
          <t>Fire — no active Safety member</t>
        </is>
      </c>
      <c r="B61" s="220" t="inlineStr">
        <is>
          <t>As of 9/30/2024 there are no active fire employees. $0 Normal Cost for Fire is correct — no active-member payroll to accrue against.</t>
        </is>
      </c>
      <c r="C61" s="248" t="n"/>
    </row>
    <row r="62" s="115">
      <c r="A62" s="232" t="n"/>
      <c r="B62" s="226" t="n"/>
      <c r="C62" s="227" t="n"/>
    </row>
    <row r="63" ht="18" customHeight="1" s="115">
      <c r="A63" s="251" t="inlineStr">
        <is>
          <t>SECTION 10: FIRE-TO-SEWER INTERFUND LOAN (RESOLUTION 440) TREATMENT</t>
        </is>
      </c>
    </row>
    <row r="64" s="115">
      <c r="A64" s="234" t="inlineStr">
        <is>
          <t>Principal vs. interest</t>
        </is>
      </c>
      <c r="B64" s="234" t="inlineStr">
        <is>
          <t>The $215,869 Resolution 440 loan's PRINCIPAL is tracked via Due to Other Funds (21199, Fire's liability) and Due from Other Funds (11299, Sewer's asset). Principal movement is a balance-sheet transfer, not revenue or expense, so it appears only in the memo-only Interfund Loan Principal block on each tab and on the cash-basis line. Only the INTEREST is an expense to Fire (61855) and income to Sewer (70105).</t>
        </is>
      </c>
      <c r="C64" s="234" t="n"/>
    </row>
    <row r="65" s="115">
      <c r="A65" s="252" t="inlineStr">
        <is>
          <t>Year-by-year figures</t>
        </is>
      </c>
      <c r="B65" s="190" t="inlineStr">
        <is>
          <t>Interest (accrual basis): FY25-26 $3,238 / FY26-27 $6,454 / FY27-28 $4,490 / FY28-29 $1,263 / FY29-30 $0 / FY30-31 $0.</t>
        </is>
      </c>
      <c r="C65" s="190" t="inlineStr">
        <is>
          <t>Executed Resolution 440 Inter-Fund Loan Agreement, Section 1: 3% interest only from Jan 1 2026 through Apr 30 2027 (first interest payment due Feb 1 2026, final due May 1 2027); P&amp;I term May 1 2027 through Apr 30 2029; first P&amp;I payment of $9,278.31 due June 1 2027, final due May 1 2029. That places 1 payment in FY26-27, 12 in FY27-28 and 11 in FY28-29. Total of 24 payments $222,679.47; total interest during the P&amp;I period $6,810.47.</t>
        </is>
      </c>
    </row>
    <row r="66" s="115">
      <c r="A66" s="190" t="inlineStr">
        <is>
          <t>Interfund loan interest — dedicated GL accounts created</t>
        </is>
      </c>
      <c r="B66" s="190" t="inlineStr">
        <is>
          <t>Fire's 61855 and Sewer's 70105 now separately track this loan's real interest, distinct from each fund's general Interest Expense (61850) / Interest.</t>
        </is>
      </c>
      <c r="C66" s="190" t="n"/>
    </row>
    <row r="67" s="115">
      <c r="A67" s="228" t="n"/>
      <c r="B67" s="229" t="n"/>
      <c r="C67" s="229" t="n"/>
    </row>
    <row r="68" ht="18" customHeight="1" s="115">
      <c r="A68" s="249" t="inlineStr">
        <is>
          <t>SECTION 11: TOWERCO CELL TOWER GROUND LEASE</t>
        </is>
      </c>
    </row>
    <row r="69" s="115">
      <c r="A69" s="247" t="inlineStr">
        <is>
          <t>Parties &amp; site</t>
        </is>
      </c>
      <c r="B69" s="220" t="inlineStr">
        <is>
          <t>TowerCo VI, LLC (tower operator) — Chester High site, 881 First Avenue, TowerCo Site CA0715.</t>
        </is>
      </c>
      <c r="C69" s="248" t="inlineStr">
        <is>
          <t>Ground Lease Agreement and Memorandum of Ground Lease, executed 11/21/24 (CPUD) / 12/10/24 (TowerCo)</t>
        </is>
      </c>
    </row>
    <row r="70" s="115">
      <c r="A70" s="247" t="inlineStr">
        <is>
          <t>Terms</t>
        </is>
      </c>
      <c r="B70" s="220" t="inlineStr">
        <is>
          <t>Effective Date 12/10/2024.</t>
        </is>
      </c>
      <c r="C70" s="248" t="inlineStr">
        <is>
          <t>A one-time $2,500 signing bonus was paid Dec 2024 (FY24-25), historical, not in forward projections</t>
        </is>
      </c>
    </row>
    <row r="71" s="115">
      <c r="A71" s="247" t="inlineStr">
        <is>
          <t>Combined revenue by year</t>
        </is>
      </c>
      <c r="B71" s="220" t="inlineStr">
        <is>
          <t>TowerCo rent only: FY 26-27 $0 (pre-commencement) | FY 27-28 $11,100 | FY 28-29 $22,422 | FY 29-30 $22,870 | FY 30-31 $23,328, both funds combined. Account 40875 also carries the Peninsula Fire sublease rent of $1,200/month district-wide ($14,400/yr, flat — the sublease has no escalation clause), so the budgeted 40875 line is the two added together: $7,200 per fund in FY 26-27 rising to $12,750 per fund in FY 27-28.</t>
        </is>
      </c>
      <c r="C71" s="248" t="inlineStr">
        <is>
          <t>Reconciles to the tabs: FY 27-28 $14,400 flat + $11,100 TowerCo = $25,500 combined, $12,750 per fund.</t>
        </is>
      </c>
    </row>
    <row r="72" s="115">
      <c r="A72" s="232" t="n"/>
      <c r="B72" s="226" t="n"/>
      <c r="C72" s="227" t="n"/>
    </row>
    <row r="73" ht="18" customHeight="1" s="115">
      <c r="A73" s="249" t="inlineStr">
        <is>
          <t>SECTION 12: DEPRECIATION METHODOLOGY</t>
        </is>
      </c>
    </row>
    <row r="74" s="115">
      <c r="A74" s="253" t="inlineStr">
        <is>
          <t>Source of record — the auditor's Audited Depreciation Schedule at June 30, 2025</t>
        </is>
      </c>
      <c r="B74" s="220" t="inlineStr">
        <is>
          <t>Depreciation Expense (61900) for FY 2026-27 through FY 2030-31 is taken asset by asset from the audited schedule at June 30, 2025 and rolled forward — each asset depreciates at its scheduled annual rate until its book value is exhausted — plus the three assets capitalized since that date. Water $81,740 | $82,251 | $75,981 | $70,770 | $70,770. Wastewater $152,916 | $150,516 | $146,622 | $142,319 | $128,085. Fire, retained assets only, $10,608 | $9,261 | $9,216 | $8,522 | $7,774.</t>
        </is>
      </c>
      <c r="C74" s="248" t="inlineStr">
        <is>
          <t>The roll-forward reproduces the schedule's own FY 2026-27 column to the penny in all three funds, which is the check that the method is right.</t>
        </is>
      </c>
    </row>
    <row r="75" s="115">
      <c r="A75" s="253" t="inlineStr">
        <is>
          <t>Three assets acquired after the audited schedule are included</t>
        </is>
      </c>
      <c r="B75" s="220" t="inlineStr">
        <is>
          <t>Depreciation is the audited schedule rolled forward, plus every asset the District has capitalized since: the 198 Main metal roof (acquired 2/28/2026, $25,715, $321/yr per fund, 40-yr life); the capitalized portion of the tank rehabilitation under Res. No. 456 ($130,000, $4,333 in FY 26-27 and $6,500/yr after, 20-yr life, Water only); and the Bobcat S64 skid steer under Res. No. 457 ($74,140, $3,089 in FY 26-27 and $3,707/yr after, 10-yr life, split 50/50). AMENDED (Res. No. 464, Alternative B, adopted 10/2/2026): a fourth post-schedule asset is added — the Change Order No. 1 capitalized cost described above — depreciated on the same 20-year useful-life convention as the Res. No. 456 portion, $1,166.67 in FY 26-27 and $1,750/yr after. See the Amendment Log tab and the Depreciation Expense note on the Water Fund tab (Row 41).</t>
        </is>
      </c>
      <c r="C75" s="248" t="inlineStr">
        <is>
          <t>An asset that is capitalized must be depreciated — GASB 34. The budget carries all three in its capital spending, so leaving them out of 61900 would show the cash going out and never show the asset being used up.</t>
        </is>
      </c>
    </row>
    <row r="76" s="115">
      <c r="A76" s="253" t="inlineStr">
        <is>
          <t>FY 2024-25 depreciation and the audited schedule</t>
        </is>
      </c>
      <c r="B76" s="220" t="inlineStr">
        <is>
          <t>FY 2024-25 depreciation expense moved in two funds. Sanitation rose $2,374, from $145,019 to $147,393, when AJE #42 capitalized two pumps of $68,569 out of Repairs. Fire fell $3,000, from $59,660 to $56,660, on the corrected JE #39 capital asset clean-up. Water did not move. The Draft 7 total is $283,069.</t>
        </is>
      </c>
      <c r="C76" s="248" t="inlineStr">
        <is>
          <t>The budget's FY 2024-25 column carries the Draft 7 figures and ties exactly, all three funds and the total.</t>
        </is>
      </c>
    </row>
    <row r="77" s="115">
      <c r="A77" s="253" t="inlineStr">
        <is>
          <t>The schedule is consistent with Draft 7 on the asset base</t>
        </is>
      </c>
      <c r="B77" s="220" t="inlineStr">
        <is>
          <t>The schedule carries both AJE #42 pumps — asset 520, $34,264, acquired 12/26/2024, and asset 521, $34,304.67, acquired 4/24/2025, both on 10-year lives, $6,857/yr combined. It also segregates the 26 Fire assets that went to Peninsula Fire so they no longer depreciate.</t>
        </is>
      </c>
      <c r="C77" s="248" t="inlineStr">
        <is>
          <t>Wastewater's forward depreciation is therefore not understated — the pumps are in it.</t>
        </is>
      </c>
    </row>
    <row r="78" s="115">
      <c r="A78" s="233" t="n"/>
      <c r="B78" s="226" t="n"/>
      <c r="C78" s="227" t="n"/>
    </row>
    <row r="79" ht="15.6" customHeight="1" s="115">
      <c r="A79" s="251" t="inlineStr">
        <is>
          <t>SECTION 13: FEE / SERVICE CHARGE DISAGGREGATION</t>
        </is>
      </c>
    </row>
    <row r="80" s="115">
      <c r="A80" s="234" t="inlineStr">
        <is>
          <t>What's changing</t>
        </is>
      </c>
      <c r="B80" s="234" t="inlineStr">
        <is>
          <t>Late payment penalties, backflow/cross-connection testing fees, sewer inspection and permitting fees, and hydrant meter/water usage fees have each been given their own revenue account (40610, 40505, 40510, 40635, 40645) rather than remaining buried inside 40100 Service Charges. Each is carried at $0 until transaction-level data exists to populate it — see the next row.</t>
        </is>
      </c>
      <c r="C80" s="234" t="n"/>
    </row>
    <row r="81" s="115">
      <c r="A81" s="247" t="inlineStr">
        <is>
          <t>Why $0 instead of an estimate</t>
        </is>
      </c>
      <c r="B81" s="220" t="inlineStr">
        <is>
          <t>No transaction-level historical data exists to reliably split what's buried in 40100 across these categories.</t>
        </is>
      </c>
      <c r="C81" s="248" t="n"/>
    </row>
    <row r="82" s="115">
      <c r="A82" s="232" t="n"/>
      <c r="B82" s="226" t="n"/>
      <c r="C82" s="227" t="n"/>
    </row>
    <row r="83" ht="15.6" customHeight="1" s="115">
      <c r="A83" s="249" t="inlineStr">
        <is>
          <t>SECTION 14: PRESENTATION NOTES</t>
        </is>
      </c>
    </row>
    <row r="84" s="115">
      <c r="A84" s="247" t="inlineStr">
        <is>
          <t>PACE Engineering fees</t>
        </is>
      </c>
      <c r="B84" s="220" t="inlineStr">
        <is>
          <t>Carried inside 61300 Professional Services in both funds. They move to 50700 Engineering once the invoiced amount is known.</t>
        </is>
      </c>
      <c r="C84" s="248" t="n"/>
    </row>
    <row r="85" s="115">
      <c r="A85" s="190" t="inlineStr">
        <is>
          <t>Change in Net Position vs. Ending Net Position</t>
        </is>
      </c>
      <c r="B85" s="190" t="inlineStr">
        <is>
          <t>Both bottom lines on this budget are PERIOD figures — that fiscal year only. Neither is a balance. Ending Net Position and cash on hand come from the Statement of Net Position, not from this budget.</t>
        </is>
      </c>
      <c r="C85" s="190" t="n"/>
    </row>
    <row r="86" s="115">
      <c r="A86" s="190" t="inlineStr">
        <is>
          <t>70300 Gain/Loss on Assets (Fire), historical only</t>
        </is>
      </c>
      <c r="B86" s="190" t="inlineStr">
        <is>
          <t>Fire's 70300 Gain/Loss on Assets carries a real historical actual of $251,301 in FY 2024-25 on the disposal of fire assets. It was removed from the FY26-27+ budget because there is no forward use, but the historical column is retained and is now included in the Fire Fund's Change in Net Position so that column ties to the Statement of Activities — see Section 21. There is no corresponding 70250 line on the Water or Wastewater tabs.</t>
        </is>
      </c>
      <c r="C86" s="190" t="inlineStr">
        <is>
          <t>Historical presentation only — no effect on any budget year</t>
        </is>
      </c>
    </row>
    <row r="87" s="115">
      <c r="A87" s="190" t="inlineStr">
        <is>
          <t>Fire 60325 (PERS) — UAL only going forward</t>
        </is>
      </c>
      <c r="B87" s="190" t="inlineStr">
        <is>
          <t>The Chart of Accounts title is 'PERS Employer Contribution.' Historical actuals through FY 2025-26 carry Fire's full PERS cash cost, normal cost and unfunded liability combined. Going forward 60325 carries the unfunded liability only, because Fire has had no active Safety member since 9/30/2024 and therefore accrues no normal cost.</t>
        </is>
      </c>
      <c r="C87" s="190" t="n"/>
    </row>
    <row r="88" s="115">
      <c r="A88" s="237" t="n"/>
      <c r="B88" s="226" t="n"/>
      <c r="C88" s="227" t="n"/>
    </row>
    <row r="89" s="115">
      <c r="A89" s="247" t="inlineStr">
        <is>
          <t>DISCLAIMER</t>
        </is>
      </c>
      <c r="B89" s="190" t="n"/>
      <c r="C89" s="190" t="n"/>
    </row>
    <row r="90" ht="40.8" customHeight="1" s="115">
      <c r="A90" s="253" t="inlineStr">
        <is>
          <t>Laws, thresholds, and figures verified as of September 18, 2026. Always confirm current statutory text, grant accounting treatment, and account structure with CPUD's auditor and district counsel before adoption. This document is for board planning purposes only — not an audited financial statement, and not legal or accounting advice.</t>
        </is>
      </c>
    </row>
    <row r="91" s="115"/>
    <row r="92" ht="15.6" customHeight="1" s="115">
      <c r="A92" s="249" t="inlineStr">
        <is>
          <t>SECTION 15: FIRE FUND — PROPERTY AND CALPERS CONTRACT</t>
        </is>
      </c>
    </row>
    <row r="93" s="115">
      <c r="A93" s="220" t="inlineStr">
        <is>
          <t>Fire Fund property and equipment</t>
        </is>
      </c>
      <c r="B93" s="220" t="inlineStr">
        <is>
          <t>The Statement of Net Position as of 6/30/2026 reports $176,195.42 of property and equipment in the Fire column.</t>
        </is>
      </c>
      <c r="C93" s="190" t="n"/>
    </row>
    <row r="94" s="115">
      <c r="A94" s="220" t="inlineStr">
        <is>
          <t>CalPERS contract termination</t>
        </is>
      </c>
      <c r="B94" s="220" t="inlineStr">
        <is>
          <t>CalPERS does not permit terminating the Safety plans while continuing the Miscellaneous plans.</t>
        </is>
      </c>
      <c r="C94" s="190" t="n"/>
    </row>
    <row r="95" s="115"/>
    <row r="96" ht="15.6" customHeight="1" s="115">
      <c r="A96" s="251" t="inlineStr">
        <is>
          <t>SECTION 16: CHANGES FROM THE ADOPTED PRELIMINARY BUDGET</t>
        </is>
      </c>
    </row>
    <row r="97" s="115">
      <c r="A97" s="245" t="inlineStr">
        <is>
          <t>BASIS FOR THE DISTRICT'S MAJOR FY 2026-27 COMMITMENTS</t>
        </is>
      </c>
      <c r="B97" s="190" t="inlineStr">
        <is>
          <t>Emergency Repair Contract, Old Tank Rehabilitation Project.</t>
        </is>
      </c>
      <c r="C97" s="190" t="inlineStr">
        <is>
          <t>100% Water Fund</t>
        </is>
      </c>
    </row>
    <row r="98" s="115">
      <c r="A98" s="245" t="inlineStr">
        <is>
          <t>Six-year tank maintenance program — separate from the emergency renovation</t>
        </is>
      </c>
      <c r="B98" s="190" t="inlineStr">
        <is>
          <t>Superior Tank's six-year Tank Maintenance Program covers both tanks — annual inspections, washout or dive cleaning every third year, emergency services such as graffiti and bullet-hole repair, and maintenance repairs — at $130,000/yr, $780,000 over six years. The $429,250 Old Tank renovation that formed Program Year 1 is now contracted separately under Resolution No. 456, leaving $350,750 for the balance of the program, or $58,458/yr. That amount is budgeted in 50500 Maintenance from FY 27-28. The program has not been awarded; it will go out to its own RFP. AMENDED (Res. No. 464, Alternative B, adopted 10/2/2026): the executed contract total rises to $464,250, so the remaining six-year program pool drops to $315,750 and the annual amount falls to $52,625/yr (previously $350,750 and $58,458/yr). See the Amendment Log tab and the Water Fund tab, Row 25, for the budget entry.</t>
        </is>
      </c>
      <c r="C98" s="190" t="inlineStr">
        <is>
          <t>The rate study supports six years, not ten. Table 5 note 2 reads "Cost for a 6-year tank maintenance agreement," and Table 5 carries $780,000 total at $130,000/yr, which is exactly six years. The Table 7 summary line labeled "10-year Tank Maintenance Program" is a labeling error in the study.</t>
        </is>
      </c>
    </row>
    <row r="99" s="115">
      <c r="A99" s="245" t="inlineStr">
        <is>
          <t>Financing structure — moved from State DWSRF to USDA Rural Development</t>
        </is>
      </c>
      <c r="B99" s="190" t="inlineStr">
        <is>
          <t>The District is applying to USDA Rural Development for a combination loan and grant for the Water Metering and SCADA Modernization Project — AMI meters at all 1,310 connections, systemwide SCADA improvements, and operations and maintenance equipment. The notice of intent was published in The Plumas Sun 8/12-8/21/2026 and the public information meeting required by 7 CFR 1780.19(b) was held 8/24/2026. The application has not yet been submitted in final form; see Section 20. The District is not filing the State DWSRF application, so all DWSRF lines are held at zero.</t>
        </is>
      </c>
      <c r="C99" s="190" t="inlineStr">
        <is>
          <t>USDA sets the grant and loan proportions at award, not the District. Application status, timing and the SCADA scope question are all detailed in Section 20.</t>
        </is>
      </c>
    </row>
    <row r="100" s="115">
      <c r="A100" s="245" t="inlineStr">
        <is>
          <t>Cash and reserve balances — basis</t>
        </is>
      </c>
      <c r="B100" s="190" t="inlineStr">
        <is>
          <t>This budget does not incorporate monthly cash or bank account balances.</t>
        </is>
      </c>
      <c r="C100" s="190" t="inlineStr">
        <is>
          <t>Timing note only — no cash or bank balances used as budget inputs</t>
        </is>
      </c>
    </row>
    <row r="101" s="115">
      <c r="A101" s="190" t="inlineStr">
        <is>
          <t>Public Contract Code §22050 continuing-review requirement</t>
        </is>
      </c>
      <c r="B101" s="190" t="inlineStr">
        <is>
          <t>Because the emergency repair contract was awarded under the Public Contract Code §22050 emergency exception, the Board must review the emergency action at its next regularly scheduled meeting and at every regularly scheduled meeting thereafter until the action is terminated, and must determine by a four-fifths vote that there is a need to continue it. §22050(c)(3) also requires the action to be terminated at the earliest date conditions warrant. The District is placing that review on every regular meeting agenda.</t>
        </is>
      </c>
      <c r="C101" s="190" t="inlineStr">
        <is>
          <t>Board action required at every regular meeting — four-fifths vote</t>
        </is>
      </c>
    </row>
    <row r="102" s="115">
      <c r="A102" s="190" t="inlineStr">
        <is>
          <t>Skid steer, snow blower and bucket (account 70250, both funds) — executed lease</t>
        </is>
      </c>
      <c r="B102" s="190" t="inlineStr">
        <is>
          <t>New Bobcat S64 skid steer (SN B4SSC30085) with a Bobcat SB3280 snow blower (SN B53J01979) and a Bobcat 7272680 bucket (SN 28013). Municipal Equipment Lease Agreement #C63394 with Auxilior Capital Partners, Inc. (Bobcat of Chico is the vendor), executed 9/11/2026 by the General Manager under Resolution No. 457. Funding provided $74,140.27; finance charge $224.93; total of payments $74,365.20; APR 0.20%. 36 monthly payments of $2,065.70 by automatic withdrawal, $1 end-of-lease purchase provision. The budget carries the payments falling in each fiscal year, split 50/50 Water/Wastewater.</t>
        </is>
      </c>
      <c r="C102" s="190" t="inlineStr">
        <is>
          <t>Because the end-of-lease purchase is nominal at $1, this is a financed purchase of the equipment and not a lease (GASB 87 ¶19; California SAM §8632). The budget capitalizes $74,140 to 12075 Equipment and Tools, $37,070 per fund, depreciates it over 10 years inside 61900, and carries the lease payments in DEBT SERVICE rather than as an operating expense. The payments do not hit the accrual bottom line; they reduce the cash-basis line by the same amount, so cash is unchanged. The schedule assumes the first payment falls in October 2026 — 9 payments in FY 26-27, then 12, 12 and 3. Section 21 of the lease contains a non-appropriation clause.</t>
        </is>
      </c>
    </row>
    <row r="103" s="115">
      <c r="A103" s="190" t="inlineStr">
        <is>
          <t>Emergency Water Tank Repair — capitalization treatment</t>
        </is>
      </c>
      <c r="B103" s="190" t="inlineStr">
        <is>
          <t>Split by scope. The $130,000 emergency portion is capitalized to fixed assets (Water Fund, FY 26-27) and depreciated over 20 years; the $299,250 maintenance program portion is expensed, $149,625 in FY 26-27 and $149,625 in FY 27-28. Capitalized spending is excluded from the accrual lines and deducted on the cash-basis line. AMENDED (Res. No. 464, Alternative B, adopted 10/2/2026): Change Order No. 1 adds a further capitalized cost to the same asset for shell penetration repair and a full exterior overcoat — $35,000 — spread across the same 12 installments as the base contract: $17,500.02 in FY 26-27 and $17,499.98 in FY 27-28. See the Amendment Log tab and the Water Fund tab, Row 110, for the budget entry. This note does not change the adopted-budget text above, which reflects what the Board adopted on 9/22/2026.</t>
        </is>
      </c>
      <c r="C103" s="190" t="n"/>
    </row>
    <row r="104" s="115"/>
    <row r="105" ht="15.6" customHeight="1" s="115">
      <c r="A105" s="251" t="inlineStr">
        <is>
          <t>SECTION 17: DEPRECIATION AND THE SLA / CAPITAL IMPROVEMENT RESERVES — WHY BOTH BELONG ON THIS BUDGET</t>
        </is>
      </c>
      <c r="D105" s="221" t="n"/>
      <c r="E105" s="221" t="n"/>
      <c r="F105" s="221" t="n"/>
      <c r="G105" s="221" t="n"/>
      <c r="H105" s="221" t="n"/>
      <c r="I105" s="221" t="n"/>
      <c r="J105" s="221" t="n"/>
      <c r="K105" s="221" t="n"/>
      <c r="L105" s="221" t="n"/>
    </row>
    <row r="106" s="115">
      <c r="A106" s="245" t="inlineStr">
        <is>
          <t>They measure two different things</t>
        </is>
      </c>
      <c r="B106" s="190" t="inlineStr">
        <is>
          <t>Depreciation (61900) allocates the ORIGINAL COST of assets the District already owns across the years it uses them. It is a backward-looking accounting charge and no cash moves. The Short-Lived Asset (70152) and Emergency/Capital reserve (70162) allocations set aside CURRENT-YEAR revenue toward assets not yet purchased. They are forward-looking cash set-asides. The same dollar is never counted twice because they are not the same dollar: depreciation on a 1958 pipeline recovers 1958 dollars, while the reserve must accumulate future replacement dollars.</t>
        </is>
      </c>
      <c r="C106" s="190" t="inlineStr">
        <is>
          <t>This is why both lines can appear on the same budget</t>
        </is>
      </c>
    </row>
    <row r="107" s="115">
      <c r="A107" s="245" t="inlineStr">
        <is>
          <t>What PACE's statement means</t>
        </is>
      </c>
      <c r="B107" s="190" t="inlineStr">
        <is>
          <t>PACE is correct for RATE-SETTING. A cost-of-service rate uses EITHER depreciation OR a capital reserve contribution as the capital component — not both — or ratepayers would be charged the same capital cost twice in the rate. PACE built the adopted rates on the reserve-funding (cash-needs) method, which is standard for California special districts. The adopted rates therefore do NOT include depreciation.</t>
        </is>
      </c>
      <c r="C107" s="190" t="inlineStr">
        <is>
          <t>PACE Engineering 2026 Utility Rate Study, Apr 20 2026</t>
        </is>
      </c>
    </row>
    <row r="108" s="115">
      <c r="A108" s="245" t="inlineStr">
        <is>
          <t>How this budget presents all three, in three lines</t>
        </is>
      </c>
      <c r="B108" s="190" t="inlineStr">
        <is>
          <t>Each fund tab ends with the same set of period figures, none of them a balance. Change in Net Position before reserves is revenue less expenses on the accrual basis, depreciation included; it is the figure that ties to the audited Statement of Activities. Change in Net Position after reserves is that figure less the year's reserve funding, and it is the legally adopted budget bottom line. Change in Net Position on the cash basis takes the before-reserves figure, adds depreciation back because no cash moves, and subtracts debt service and capitalized spending; reserve funding stays in, because reserve money stays inside the District's own accounts. The Wastewater tab shows two additional lines that split the total between operations and the one-time CWSRF grant activity.</t>
        </is>
      </c>
      <c r="C108" s="190" t="inlineStr">
        <is>
          <t>FY 26-27: Water before reserves $75,939 / after reserves $(61,294) / cash $18,383. Wastewater $5,192,540 / $5,120,637 / $193,799, of which $41,440 is operations. Fire $6,131 / $6,131 / $8,000.</t>
        </is>
      </c>
    </row>
    <row r="109" s="115">
      <c r="A109" s="245" t="inlineStr">
        <is>
          <t>Where depreciation sits</t>
        </is>
      </c>
      <c r="B109" s="190" t="inlineStr">
        <is>
          <t>Depreciation stays inside Operating Expenses, where the Chart of Accounts and the auditor put it, so it is inside the two accrual lines. It is added back on the cash-basis line. The gap between the before-reserves line and the cash-basis line in any year is depreciation, less debt service and less capitalized spending.</t>
        </is>
      </c>
      <c r="C109" s="190" t="inlineStr">
        <is>
          <t>Water FY 26-27: cash basis $18,383 = $75,939 before reserves, plus $81,740 depreciation, less $9,296 debt service, less $130,000 capitalized tank rehabilitation.</t>
        </is>
      </c>
    </row>
    <row r="110" s="115">
      <c r="A110" s="245" t="inlineStr">
        <is>
          <t>Reserve coverage of depreciation — FY 26-27</t>
        </is>
      </c>
      <c r="B110" s="190" t="inlineStr">
        <is>
          <t>Water: $137,233 Short Lived Assets against $81,740 depreciation, 168% coverage. Wastewater: $71,903 against $152,916, 47% coverage. The two funds combined: $209,136 against $234,656, 89%. Coverage is disclosed as it stands; the reserve contributions follow the rate study.</t>
        </is>
      </c>
      <c r="C110" s="190" t="inlineStr">
        <is>
          <t>Recommend setting a formal reserve target in policy and revisiting the Wastewater gap at the next rate study</t>
        </is>
      </c>
    </row>
    <row r="111" s="115"/>
    <row r="112" s="115">
      <c r="A112" s="245" t="inlineStr">
        <is>
          <t>SECTION 18: COMPENSATION BASIS — SALARY SCHEDULE AND PAY DIFFERENTIALS</t>
        </is>
      </c>
      <c r="B112" s="190" t="inlineStr">
        <is>
          <t>Wages-WS Operations (50200) and Wages-Office (60100) are built position by position from the District salary schedule at each position's actual step, including longevity, educational incentive and backflow differentials where they apply, plus on-call pay. Bargaining-unit positions are budgeted at full-time hours. One non-bargaining-unit position is included in Wages-Office. The Office Manager classification is vacant and is not budgeted.</t>
        </is>
      </c>
      <c r="C112" s="190" t="n"/>
      <c r="D112" s="221" t="n"/>
      <c r="E112" s="221" t="n"/>
      <c r="F112" s="221" t="n"/>
      <c r="G112" s="221" t="n"/>
      <c r="H112" s="221" t="n"/>
      <c r="I112" s="221" t="n"/>
      <c r="J112" s="221" t="n"/>
      <c r="K112" s="221" t="n"/>
      <c r="L112" s="221" t="n"/>
    </row>
    <row r="113" s="115">
      <c r="A113" s="245" t="inlineStr">
        <is>
          <t>Salary schedule basis</t>
        </is>
      </c>
      <c r="B113" s="190" t="inlineStr">
        <is>
          <t>Wages-WS Operations (50200) and Wages-Office (60100) are calculated from current staffing at the pay rates in the District's proposed salary schedule for the July 1, 2025 – June 30, 2028 term. That schedule has not been adopted and is not in effect. Both lines are labeled ESTIMATE for that reason.</t>
        </is>
      </c>
      <c r="C113" s="190" t="inlineStr">
        <is>
          <t>No rate on the proposed schedule may be paid before the Board adopts it. The Office Manager classification is vacant and is not budgeted.</t>
        </is>
      </c>
    </row>
    <row r="114" s="115">
      <c r="A114" s="245" t="inlineStr">
        <is>
          <t>Pay differentials included in the wage lines</t>
        </is>
      </c>
      <c r="B114" s="190" t="inlineStr">
        <is>
          <t>Educational Incentive Pay $150.00/month; Backflow Tester Differential $1.00/hour; Longevity Pay 5% of base hourly rate at the start of years 8, 12, 15, 18, 21 and 25; on-call pay $4.00/hour for Field Operators. No separate GL account exists for differentials, so they are folded into the same wage total as base pay.</t>
        </is>
      </c>
      <c r="C114" s="190" t="inlineStr">
        <is>
          <t>Clothing allowance ($250/yr) and Hi-Vis ($300/yr cap) are budgeted in Supplies, not in wages</t>
        </is>
      </c>
    </row>
    <row r="115" s="115">
      <c r="A115" s="245" t="inlineStr">
        <is>
          <t>Projection method, FY 27-28 onward</t>
        </is>
      </c>
      <c r="B115" s="190" t="inlineStr">
        <is>
          <t>The 2%/yr growth applied to the wage lines is equivalent to the proposed flat $0.50/hour annual COLA at the District's current operations hours, so FY 27-28 is consistent with the proposed schedule. FY 28-29 through FY 30-31 fall beyond the proposed MOU term and carry no negotiated COLA; 2%/yr is a planning placeholder for those years.</t>
        </is>
      </c>
      <c r="C115" s="190" t="inlineStr">
        <is>
          <t>The 2%/yr growth does not include step advancement. A $1.00/hour step increment is roughly 4% for an employee below Step E, so wage growth for any employee still advancing will exceed the amount projected.</t>
        </is>
      </c>
    </row>
    <row r="116" s="115">
      <c r="A116" s="245" t="inlineStr">
        <is>
          <t>Employee health, 457 and other benefits</t>
        </is>
      </c>
      <c r="B116" s="190" t="inlineStr">
        <is>
          <t>Current Employee Health (60400) is budgeted at the FY 2025-26 actual grown 3%/yr — $40,560 in each of the Water and Wastewater Funds, $81,120 district-wide. The District pays the premium in full for the employee and eligible dependents under the group insurance terms currently in effect, so the cost moves with each employee’s coverage level rather than with a flat per-employee rate. 457 Employer Contribution (60328) is $150 per employee per month across 4 benefits-eligible employees, $7,200/yr, split 50/50.</t>
        </is>
      </c>
      <c r="C116" s="190" t="inlineStr">
        <is>
          <t>The budgeted $81,120 sits above the premium run-rate carried into FY 2026-27, which leaves room for coverage-level changes during the year. A change large enough to exceed the appropriation comes to the Board as a budget amendment.</t>
        </is>
      </c>
    </row>
    <row r="117" s="115"/>
    <row r="118" ht="15.6" customHeight="1" s="115">
      <c r="A118" s="251" t="inlineStr">
        <is>
          <t>SECTION 19: CHART OF ACCOUNTS RECONCILIATION (Chart of Accounts dated 9/15/2026)</t>
        </is>
      </c>
      <c r="D118" s="221" t="n"/>
      <c r="E118" s="221" t="n"/>
      <c r="F118" s="221" t="n"/>
      <c r="G118" s="221" t="n"/>
      <c r="H118" s="221" t="n"/>
      <c r="I118" s="221" t="n"/>
      <c r="J118" s="221" t="n"/>
      <c r="K118" s="221" t="n"/>
      <c r="L118" s="221" t="n"/>
    </row>
    <row r="119" s="115">
      <c r="A119" s="245" t="inlineStr">
        <is>
          <t>PERS account mapping follows the Chart of Accounts</t>
        </is>
      </c>
      <c r="B119" s="190" t="inlineStr">
        <is>
          <t>60325 PERS Employer Contribution carries the historical actuals in all three funds. The budget years appropriate the unfunded liability on 60327 PERS UAL Employer Cont. and normal cost on 60329 PERS Employer Cont Normal in the Water and Wastewater Funds. The Fire Fund carries its whole contribution on 60325 in every year.</t>
        </is>
      </c>
      <c r="C119" s="190" t="inlineStr">
        <is>
          <t>Agrees to the Chart of Accounts dated 9/15/2026</t>
        </is>
      </c>
    </row>
    <row r="120" s="115">
      <c r="A120" s="245" t="inlineStr">
        <is>
          <t>On the budget, not on the Chart of Accounts</t>
        </is>
      </c>
      <c r="B120" s="190" t="inlineStr">
        <is>
          <t>40500 Inspection Fees is inactive on the Chart of Accounts and has been removed from both the Water and Wastewater tabs. It carried $0 in every year and duplicated 40510 Regulatory &amp; Inspections Fees, which remains. Historical actuals are unaffected because the account never carried any. Fire Fund legacy codes 47000, 47500, 50275, 50600, 56000, 56575 and 57000 carry historical actuals only and stay on the Fire tab so the history reads correctly; they are not used going forward.</t>
        </is>
      </c>
      <c r="C120" s="190" t="inlineStr">
        <is>
          <t>No dollar effect on FY 26-27</t>
        </is>
      </c>
    </row>
    <row r="121" s="115">
      <c r="A121" s="245" t="inlineStr">
        <is>
          <t>Account titles conformed to the Chart of Accounts</t>
        </is>
      </c>
      <c r="B121" s="190" t="inlineStr">
        <is>
          <t>70152 relabeled 'Short Lived Assets' (Water and Wastewater); 70105 relabeled 'Interest Income INF Loan (Fire)' (Wastewater); 61855 relabeled 'Interest Exp INF Loan (Sewer)' (Fire). 60825 on the Fire Fund is titled 'Grant Expense- Collection Syst' in the Chart of Accounts but carries a FY 2024-25 fire grant actual of $289,911; the label is left as the Chart of Accounts carries it.</t>
        </is>
      </c>
      <c r="C121" s="190" t="inlineStr">
        <is>
          <t>Presentation only, no dollar effect</t>
        </is>
      </c>
    </row>
    <row r="122" s="115">
      <c r="A122" s="245" t="inlineStr">
        <is>
          <t>Active Chart of Accounts codes with no budget line</t>
        </is>
      </c>
      <c r="B122" s="190" t="inlineStr">
        <is>
          <t>61320 Software and Subscriptions added to the Water and Wastewater tabs; see Section 22. The Fire Fund carries no software line because it is debt payoff only. Active codes carrying no budget line: 56500 Non-Perm Staff-Per Diem Wages and 56550 Non Perm OT, because the District pays its part-time staff hourly rather than per diem and the seasonal Meter Reader and the Equipment and Facilities Technician are budgeted in 50200 Wages-WS Operations; 61860 Penalt. and Interest Non Allow; and 62000 Administrative Expenses.</t>
        </is>
      </c>
      <c r="C122" s="190" t="inlineStr">
        <is>
          <t>61320 is its own line, so subscription cost is visible on the face of the budget.</t>
        </is>
      </c>
    </row>
    <row r="123" s="115">
      <c r="A123" s="245" t="inlineStr">
        <is>
          <t>Health cost trend rates are consistent across all funds and both accounts</t>
        </is>
      </c>
      <c r="B123" s="190" t="inlineStr">
        <is>
          <t>A single trend rate is applied to active premiums and to retiree premiums in every fund.</t>
        </is>
      </c>
      <c r="C123" s="190" t="n"/>
    </row>
    <row r="124" s="115"/>
    <row r="125" ht="15.6" customHeight="1" s="115">
      <c r="A125" s="251" t="inlineStr">
        <is>
          <t>SECTION 20: DWSRF REPLACED BY USDA RURAL DEVELOPMENT</t>
        </is>
      </c>
      <c r="D125" s="221" t="n"/>
      <c r="E125" s="221" t="n"/>
      <c r="F125" s="221" t="n"/>
      <c r="G125" s="221" t="n"/>
      <c r="H125" s="221" t="n"/>
      <c r="I125" s="221" t="n"/>
      <c r="J125" s="221" t="n"/>
      <c r="K125" s="221" t="n"/>
      <c r="L125" s="221" t="n"/>
    </row>
    <row r="126" s="115">
      <c r="A126" s="245" t="inlineStr">
        <is>
          <t>DWSRF lines held at zero</t>
        </is>
      </c>
      <c r="B126" s="190" t="inlineStr">
        <is>
          <t>The $196,500 of application and engineering cost in FY 27-28, the $15,000 in FY 28-29, and the FY 30-31 debt service of $27,500 SCADA, $185,237 water meters and $13,500 vehicles and equipment are all removed. They described a State DWSRF loan the District is no longer applying for.</t>
        </is>
      </c>
      <c r="C126" s="190" t="inlineStr">
        <is>
          <t>Removes $211,500 of spending and $226,237 of FY 30-31 debt service</t>
        </is>
      </c>
    </row>
    <row r="127" s="115">
      <c r="A127" s="245" t="inlineStr">
        <is>
          <t>Reclassification — where these costs belong</t>
        </is>
      </c>
      <c r="B127" s="190" t="inlineStr">
        <is>
          <t>The application, engineering report, 30% design and environmental review costs sit in operating expense, not debt service. They are engineering and professional services incurred whether or not a loan is ever awarded; no debt exists until an award is executed.</t>
        </is>
      </c>
      <c r="C127" s="190" t="inlineStr">
        <is>
          <t>Genuine loan repayment (SCADA, water meters, vehicles) remains in Debt Service, which is the correct treatment</t>
        </is>
      </c>
    </row>
    <row r="128" s="115">
      <c r="A128" s="245" t="inlineStr">
        <is>
          <t>Effect on the rate study comparison</t>
        </is>
      </c>
      <c r="B128" s="190" t="inlineStr">
        <is>
          <t>The adopted Proposition 218 rate schedule is unchanged. Proposition 218 attaches to imposing or increasing a fee; changing which lender finances a capital project does not change a rate. The PACE rate study assumed DWSRF financing at 0% interest, so the budget and the study now differ on the financing source — the budget is the more current statement of fact. If USDA's terms produce materially different debt service, that is an input to the next rate study.</t>
        </is>
      </c>
      <c r="C128" s="190" t="inlineStr">
        <is>
          <t>The rate study assumed 0% DWSRF financing. The budget states the financing source the District is actually pursuing.</t>
        </is>
      </c>
    </row>
    <row r="129" s="115">
      <c r="A129" s="245" t="inlineStr">
        <is>
          <t>USDA loan debt service — planning figure</t>
        </is>
      </c>
      <c r="B129" s="190" t="inlineStr">
        <is>
          <t>Water Fund debt service carries $68,483/yr from FY 27-28. Basis: $951,650 of loan, which is 50% of the $1,903,300 PACE preliminary cost estimate dated 8/25/2026 and the loan share PACE itself assumed at line 42; the 3.750% intermediate rate in effect 7/1-9/30/2026; amortized over 20 years. Twenty years rather than the 40-year maximum because USDA sets the term on useful life and 68% of this project is equipment — $801,100 of meters and $448,600 of vehicles and maintenance equipment. Payments begin when the project is complete; purchasing and installing the meters with District crews is expected to bring completion into FY 27-28, but that depends on an award the District has not yet applied for in final form — see the next row. Charged 100% to the Water Fund per the 8/24/2026 staff report.</t>
        </is>
      </c>
      <c r="C129" s="190" t="inlineStr">
        <is>
          <t>USDA sets the grant and loan proportions, the interest rate and the term at award, not the District. Rates change quarterly and the rate at closing governs. Debt service appears only on the cash-basis line; loan principal is a balance-sheet item, not an expense. The interest portion, roughly $35,700 in the first year, becomes an accrual expense on 61850 once the loan closes.</t>
        </is>
      </c>
    </row>
    <row r="130" s="115">
      <c r="A130" s="245" t="inlineStr">
        <is>
          <t>USDA application status — NOT YET SUBMITTED</t>
        </is>
      </c>
      <c r="B130" s="190" t="inlineStr">
        <is>
          <t>An application was started in RD Apply on 8/26/2026 (ID 4061919) for a total project cost of $1,903,300, but it has not been finalized or submitted. The District has since decided to purchase the water meters and install them with District crews rather than hire an installation contractor. Removing contractor meter installation from the scope requires additional documentation, and staff expects to submit the completed application in approximately one month — October 2026.</t>
        </is>
      </c>
      <c r="C130" s="190" t="inlineStr">
        <is>
          <t>This budget carries debt service for an award the District has not yet applied for in final form. If submission slips past October 2026 the award and construction schedule move with it, and the FY 27-28 debt service may not begin until FY 28-29, which would improve the Water Fund's FY 27-28 cash-basis line by $68,483. The cost is left in FY 27-28 as the conservative treatment.</t>
        </is>
      </c>
    </row>
    <row r="131" s="115">
      <c r="A131" s="245" t="inlineStr">
        <is>
          <t>SCADA is on the application deliberately — final scope not yet fixed</t>
        </is>
      </c>
      <c r="B131" s="190" t="inlineStr">
        <is>
          <t>The PACE preliminary cost estimate dated 8/25/2026 includes $166,600 of SCADA construction at Wells 1, 2, 3 and 5 and the District Office, and $155,000 of SCADA programming inside indirect costs. SCADA is listed on the application on purpose: an item not listed at submittal cannot be funded later, so listing it preserves the option. Whether the District ultimately spends that portion on SCADA or reallocates it to another approved line on the same application has not been decided. The final scope is coordinated against the FFY 2024 SLCGP award (Section 23) and the wastewater SCADA funded inside the CWSRF treatment plant agreement (Section 5), so that no cost is charged to two federal awards.</t>
        </is>
      </c>
      <c r="C131" s="190" t="n"/>
    </row>
    <row r="132" s="115"/>
    <row r="133" ht="15.6" customHeight="1" s="115">
      <c r="A133" s="251" t="inlineStr">
        <is>
          <t>SECTION 21: FIRE GAIN / LOSS ON ASSETS (70300) — HISTORICAL COLUMN</t>
        </is>
      </c>
      <c r="D133" s="221" t="n"/>
      <c r="E133" s="221" t="n"/>
      <c r="F133" s="221" t="n"/>
      <c r="G133" s="221" t="n"/>
      <c r="H133" s="221" t="n"/>
      <c r="I133" s="221" t="n"/>
      <c r="J133" s="221" t="n"/>
      <c r="K133" s="221" t="n"/>
      <c r="L133" s="221" t="n"/>
    </row>
    <row r="134" s="115">
      <c r="A134" s="245" t="inlineStr">
        <is>
          <t>Fire Gain / Loss on Assets (70300)</t>
        </is>
      </c>
      <c r="B134" s="190" t="inlineStr">
        <is>
          <t>Account 70300 carries the $251,301 transfer of fire assets to Peninsula Fire. MIP records it under Non-Operating Expenses — it is a loss, not a gain — and the Fire tab presents it the same way, inside the FY 2024-25 Change in Net Position.</t>
        </is>
      </c>
      <c r="C134" s="190" t="inlineStr">
        <is>
          <t>Historical comparative only — FY 2026-27 and the projection years are unaffected. Independently confirmed: Fire's net position on the MIP Statement of Net Position moved from $(1,976,026) at 6/30/2024 to $(1,270,035) at 6/30/2025, a change of $705,991.</t>
        </is>
      </c>
    </row>
    <row r="135" ht="15.6" customHeight="1" s="115">
      <c r="A135" s="251" t="inlineStr">
        <is>
          <t>SECTION 21A: NEW PART-TIME CLASSIFICATIONS</t>
        </is>
      </c>
    </row>
    <row r="136" s="115"/>
    <row r="137" s="115">
      <c r="A137" s="190" t="inlineStr">
        <is>
          <t>Accounting Technician (part-time) — replaces outside bookkeeping and payroll services</t>
        </is>
      </c>
      <c r="B137" s="190" t="inlineStr">
        <is>
          <t>$22,000 district-wide ($11,000 per fund) moved out of Professional Services (61300) into Wages-Office (60100). The move is cost-neutral: $19,434 of wages plus payroll taxes, unemployment and workers compensation at the effective rates already used on this budget. At the Policy 2325 Step A rate that funds 733.36 hours a year. No benefits, no 457 match and no CalPERS membership are budgeted. Held flat against Professional Services in every projection year.</t>
        </is>
      </c>
      <c r="C137" s="190" t="inlineStr">
        <is>
          <t>Contingent on Board approval of the classification. If the classification is not adopted the appropriation is not spent and does not lapse into any other use without a budget amendment. The position is scheduled to stay under both the 1,000-hour and 125-day CalPERS thresholds (Gov. Code §20305). Because the line moves $22,000 out of 61300 Professional Services, non-approval leaves the money in 61300 and the District continues to buy the service outside — the net cost is the same either way.</t>
        </is>
      </c>
    </row>
    <row r="138" s="115"/>
    <row r="139" s="115">
      <c r="A139" s="190" t="inlineStr">
        <is>
          <t>Maintenance Worker/Meter Reader (part-time seasonal, Policy 2305)</t>
        </is>
      </c>
      <c r="B139" s="190" t="inlineStr">
        <is>
          <t>Budgeted in Wages-WS Operations (50200) at $18.00/hour, the bottom of the Policy 2305 range of $18 to $23. FY 26-27 is a spring start at 500 hours ($9,000 district-wide, $4,500 per fund); later years carry a full season at 960 hours. Loaded cost including payroll taxes, unemployment and workers compensation is about $10,200 in FY 26-27 and $20,100 a year thereafter. No benefits, no 457 match and no CalPERS membership are budgeted.</t>
        </is>
      </c>
      <c r="C139" s="190" t="inlineStr">
        <is>
          <t>960 hours is used rather than the 1,000-hour figure in Policy 2305 — 1,000 hours is the CalPERS membership trigger itself (Gov. Code 20305), not a safe ceiling. Policy 2305 needs amending to match Policies 2330 and 2325.</t>
        </is>
      </c>
    </row>
    <row r="140" s="115"/>
    <row r="141" s="115">
      <c r="A141" s="190" t="inlineStr">
        <is>
          <t>Equipment and Facilities Technician (intermittent part-time, Policy 2330)</t>
        </is>
      </c>
      <c r="B141" s="190" t="inlineStr">
        <is>
          <t>Budgeted in Wages-WS Operations (50200) as a 300-hour annual ceiling at the Policy 2330 Step A rate of $33.50 — $10,050 district-wide in wages, about $11,376 loaded with payroll taxes, unemployment and workers compensation, $5,025 per fund in wages. This is an authorization ceiling for intermittent work, not a forecast; unspent authority is simply not spent. FY 26-27 hours are weighted to winter building maintenance deferred from prior years. No benefits, no 457 match and no CalPERS membership are budgeted.</t>
        </is>
      </c>
      <c r="C141" s="190" t="inlineStr">
        <is>
          <t>Contingent on Board approval of the classification. If the classification is not adopted the appropriation is not spent and does not lapse into any other use without a budget amendment. Days worked are tracked as well as hours, because short emergency callouts can reach the 125-day CalPERS threshold (Gov. Code §20305) well before 1,000 hours.</t>
        </is>
      </c>
    </row>
    <row r="142" s="115"/>
    <row r="143" ht="15.6" customHeight="1" s="115">
      <c r="A143" s="251" t="inlineStr">
        <is>
          <t>SECTION 22: AUDIT FEES AND SOFTWARE SUBSCRIPTIONS</t>
        </is>
      </c>
    </row>
    <row r="144" s="115"/>
    <row r="145" s="115">
      <c r="A145" s="245" t="inlineStr">
        <is>
          <t>Auditor — Nigro &amp; Nigro, PC</t>
        </is>
      </c>
      <c r="B145" s="190" t="inlineStr">
        <is>
          <t>Budgeted to the accepted fee schedule: $20,000 District financials, $1,000 State Controller's Report and $5,000 Federal Single Audit, $26,000 a year, quoted flat for FY 2026 through FY 2031. The financial audit and the State Controller's Report are split 50/50 ($10,500 per fund). The Federal Single Audit is charged 100% to Wastewater, because the CWSRF construction draws are what carry the District past the $1,000,000 federal expenditure threshold in 2 CFR §200.501(a) that triggers it.</t>
        </is>
      </c>
      <c r="C145" s="190" t="inlineStr">
        <is>
          <t>The executed engagement letter for the year ended 6/30/2026 is $21,000 and does not include a Single Audit. The $5,000 is budgeted because the construction draws are expected to trigger the requirement for FY 2026-27.</t>
        </is>
      </c>
    </row>
    <row r="146" s="115"/>
    <row r="147" s="115">
      <c r="A147" s="245" t="inlineStr">
        <is>
          <t>Wastewater Professional Services (61300) — increased, and why</t>
        </is>
      </c>
      <c r="B147" s="190" t="inlineStr">
        <is>
          <t>Wastewater 61300 carries $16,500 flat: $15,500 of Nigro &amp; Nigro fees plus $1,000 of other professional services. Software and audit fees are shown on their own lines rather than buried in Professional Services.</t>
        </is>
      </c>
      <c r="C147" s="190" t="inlineStr">
        <is>
          <t>This is a real increase in budgeted expense, not a reclassification. Water needed no increase: its $12,526 covers the $10,500 audit share with $2,026 left for other professional services.</t>
        </is>
      </c>
    </row>
    <row r="148" s="115"/>
    <row r="149" s="115">
      <c r="A149" s="245" t="inlineStr">
        <is>
          <t>Software and Subscriptions (61320) — new line, reclassified from Professional Services</t>
        </is>
      </c>
      <c r="B149" s="190" t="inlineStr">
        <is>
          <t>Built from FY 25-26 vendor invoices and the District's current subscriptions, split 50/50 between the two active funds: MIP/Abila $4,905 (which includes the $631 Fire module — the Fire Fund carries no software line, because it is debt payoff only); Harris Computer / Inhance $7,087; CivicPlus, formerly Streamline, $333.40/month per fund = $8,002; Claude $2,000/year; Microsoft $900/year plus $207/month = $3,384; CivAssist $1,090/year; PSN $455/year. Neptune via Ferguson Waterworks $1,881 is Water only. Water $15,343, Wastewater $13,461, then 3%/yr. Professional Services is reduced by $13,255 and $11,373 respectively.</t>
        </is>
      </c>
      <c r="C149" s="190" t="inlineStr">
        <is>
          <t>Airtable is on a free tier and carries no cost. Software and subscriptions are carried on their own line in each fund rather than inside 61300 Professional Services.</t>
        </is>
      </c>
    </row>
    <row r="150" s="115"/>
    <row r="151" ht="15.6" customHeight="1" s="115">
      <c r="A151" s="251" t="inlineStr">
        <is>
          <t>SECTION 23: FFY 2024 SLCGP CYBERSECURITY / SCADA AWARD</t>
        </is>
      </c>
    </row>
    <row r="152" s="115"/>
    <row r="153" s="115">
      <c r="A153" s="245" t="inlineStr">
        <is>
          <t>The award</t>
        </is>
      </c>
      <c r="B153" s="190" t="inlineStr">
        <is>
          <t>Cal OES awarded the District $250,000 under the FFY 2024 State and Local Cybersecurity Grant Program, Subaward No. 2024-0090, accepted by Resolution No. 455. Total project cost is $357,143 across four approved lines: Network Security Infrastructure $160,643, Secure Remote Access and Endpoint Security $114,000, Cybersecurity Governance and Workforce Preparedness $70,000, and Management and Administration $12,500. Performance period July 1, 2026 through August 31, 2028.</t>
        </is>
      </c>
      <c r="C153" s="190" t="inlineStr">
        <is>
          <t>Scope cannot be changed after acceptance; funds unspent at the end of the performance period are disencumbered rather than reallocated.</t>
        </is>
      </c>
    </row>
    <row r="154" s="115"/>
    <row r="155" s="115">
      <c r="A155" s="245" t="inlineStr">
        <is>
          <t>District cost share — $107,143, budgeted in FY 27-28</t>
        </is>
      </c>
      <c r="B155" s="190" t="inlineStr">
        <is>
          <t>The required non-federal share is 30% of total project cost, $107,143. The full amount is carried in the Water Fund under 60820 in FY 27-28. The $250,000 federal share is shown as grant revenue under 40835 with matching grant expense under 60835, so the whole project appears on the budget and the net effect on the bottom line is the cost share. Nothing is budgeted in FY 26-27.</t>
        </is>
      </c>
      <c r="C155" s="190" t="inlineStr">
        <is>
          <t>The performance period runs to 8/31/2028, so a portion of the cost share may fall into FY 2028-29; the full amount is carried in FY 27-28 as the conservative treatment. Carrying all $107,143 in FY 27-28, the Water Fund's FY 27-28 cash-basis line remains positive at $67,649. Scope is water-system per the submitted Project Worksheet.</t>
        </is>
      </c>
    </row>
    <row r="156" s="115"/>
    <row r="157" s="115">
      <c r="A157" s="245" t="inlineStr">
        <is>
          <t>Cost share timing</t>
        </is>
      </c>
      <c r="B157" s="190" t="inlineStr">
        <is>
          <t>The program applies the cost share to each approved project line rather than to the cumulative total. The performance period ends 8/31/2028, two months into FY 2028-29.</t>
        </is>
      </c>
      <c r="C157" s="190" t="n"/>
    </row>
    <row r="158" s="115"/>
    <row r="159" s="115">
      <c r="A159" s="245" t="inlineStr">
        <is>
          <t>Procurement and Board authorization</t>
        </is>
      </c>
      <c r="B159" s="190" t="inlineStr">
        <is>
          <t>As a local government the District is subject to 2 CFR 200.318-200.327 in full. The federal micro-purchase threshold is $15,000 and simplified acquisition is $350,000, both effective 10/1/2025, so the Network Security Infrastructure purchase requires quotations from an adequate number of qualified sources under 2 CFR 200.320(a)(2). Cal OES requires the stricter of the District's own documented procurement standards or the federal standards.</t>
        </is>
      </c>
      <c r="C159" s="190" t="inlineStr">
        <is>
          <t>General Manager purchasing authority is $10,000 per transaction under Policies 3020.80 and 6000.20, so this purchase requires Board action regardless of appropriation.</t>
        </is>
      </c>
    </row>
    <row r="160" s="115"/>
    <row r="161" s="115">
      <c r="A161" s="245" t="inlineStr">
        <is>
          <t>Equipment, audit and capitalization interactions</t>
        </is>
      </c>
      <c r="B161" s="190" t="inlineStr">
        <is>
          <t>Equipment bought with these funds is subject to 2 CFR 200.313 property records, a physical inventory at least every two years, and disposition compensation to the awarding agency at the federal share for items of $10,000 or more in fair market value. Under 2 CFR 200.1 the equipment threshold is the lesser of $10,000 or the District's own capitalization level, so draft Policy 3085 will set the operative test.</t>
        </is>
      </c>
      <c r="C161" s="190" t="inlineStr">
        <is>
          <t>The $250,000 counts toward the $1,000,000 Single Audit threshold in 2 CFR 200.501(a) alongside CWSRF draws. If this award is what crosses the threshold, the Single Audit cost is no longer attributable entirely to the Wastewater Fund — see Section 22.</t>
        </is>
      </c>
    </row>
    <row r="162" s="115"/>
    <row r="163" ht="15.6" customHeight="1" s="115">
      <c r="A163" s="251" t="inlineStr">
        <is>
          <t>SECTION 24: RATE STUDY DETAIL BROUGHT INTO THE OUT-YEARS</t>
        </is>
      </c>
    </row>
    <row r="164" s="115">
      <c r="A164" s="245" t="inlineStr">
        <is>
          <t>New treatment plant O&amp;M added to FY 29-30 and FY 30-31</t>
        </is>
      </c>
      <c r="B164" s="190" t="inlineStr">
        <is>
          <t>PACE 2026 Rate Study Table 8 carries three cost lines that begin once the rebuilt wastewater treatment plant is online, which the study puts three to four years out: Combined WWTP-Wages, Taxes and Benefits $117,000; WWTP-Maintenance $39,000; and WWTP-Additional Electrical Power $62,000 — $218,000 in FY 29-30, growing 3% to $224,540 in FY 30-31. None of it was in this budget. All three are now carried on the Wastewater tab as separate, labeled lines. The WWTP wages line sits below the payroll-driven rows deliberately: the $117,000 is already fully loaded with taxes and benefits and must not be multiplied by the 8.5% / 0.8% / 3.9% formulas.</t>
        </is>
      </c>
      <c r="C164" s="190" t="inlineStr">
        <is>
          <t>This is what explains the 27.7% jump in the study’s FY 29-30 sewer operating expense. $884,226 x 1.03 + $218,000 = $1,128,753, which is the figure the study carries.</t>
        </is>
      </c>
    </row>
    <row r="165" s="115">
      <c r="A165" s="245" t="inlineStr">
        <is>
          <t>Effect on the Wastewater Fund</t>
        </is>
      </c>
      <c r="B165" s="190" t="inlineStr">
        <is>
          <t>Change in Net Position before reserves is $3,982,272 in FY 29-30 and $94,839 in FY 30-31. The cash-basis line is $161,492 and $222,924. The operations-only line, which excludes the CWSRF grant activity, is $22,272 in FY 29-30 and $94,839 in FY 30-31.</t>
        </is>
      </c>
      <c r="C165" s="190" t="inlineStr">
        <is>
          <t>FY 2026-27 and the first two projection years are unaffected. The narrowing in FY 29-30 is why the adopted rate schedule carries 8% increases through FY 30-31.</t>
        </is>
      </c>
    </row>
    <row r="166" s="115">
      <c r="A166" s="245" t="inlineStr">
        <is>
          <t>Reserves aligned to the rate study — both funds</t>
        </is>
      </c>
      <c r="B166" s="190" t="inlineStr">
        <is>
          <t>Neither fund carries an Emergency Reserve line. PACE Tables 7 and 10 carry no annual Emergency or Operating Reserve contribution — the study’s 25% operating reserve is a balance to maintain, not a yearly charge, and Tables 7 and 10 show both funds already at 25%. 70152 Short Lived Assets is the only reserve allocation: $137,233 in Water and $71,903 in Wastewater, $209,136 district-wide. The Board may still direct a reserve build beyond the rate study — that is a policy choice, recorded as such.</t>
        </is>
      </c>
      <c r="C166" s="190" t="inlineStr">
        <is>
          <t>Water Table 7 shows the operating reserve needing roughly $6,000/yr of growth to hold 25% as costs rise; the Short-Lived Asset allocation more than covers it. Section 6.3 states the District "needs to obtain per year through user rates" the Short-Lived Asset figure.</t>
        </is>
      </c>
    </row>
    <row r="167" s="115"/>
    <row r="168" ht="15.6" customHeight="1" s="115">
      <c r="A168" s="251" t="inlineStr">
        <is>
          <t>SECTION 25: PROPERTY TAX BASIS</t>
        </is>
      </c>
    </row>
    <row r="169" s="115">
      <c r="A169" s="245" t="inlineStr">
        <is>
          <t>Basis of the FY 2025-26 actual column</t>
        </is>
      </c>
      <c r="B169" s="190" t="inlineStr">
        <is>
          <t>The four property tax lines in the FY 2025-26 actual column are carried at the Plumas County Auditor/Controller's apportionment schedules for Fund 2053 and Fund 2040, net of the SB 2557 property tax administration fee. The District banks the net and no fund tab carries an administration fee expense account.</t>
        </is>
      </c>
      <c r="C169" s="190" t="inlineStr">
        <is>
          <t>County apportionment schedules dated 9/9/2026.</t>
        </is>
      </c>
    </row>
    <row r="170" s="115">
      <c r="A170" s="245" t="inlineStr">
        <is>
          <t>The correcting entry</t>
        </is>
      </c>
      <c r="B170" s="190" t="inlineStr">
        <is>
          <t>A journal voucher was posted 9/18/2026 effective 6/30/2026, FY 2025-26 period 12, aligning each revenue line to the County apportionment and clearing the deferred property tax account to zero in all three funds. Each fund balances on its own.</t>
        </is>
      </c>
      <c r="C170" s="190" t="inlineStr">
        <is>
          <t>MIP and the budget agree.</t>
        </is>
      </c>
    </row>
    <row r="171" s="115">
      <c r="A171" s="245" t="inlineStr">
        <is>
          <t>Effect on the FY 2025-26 actual column</t>
        </is>
      </c>
      <c r="B171" s="190" t="inlineStr">
        <is>
          <t>Water 40700 falls from $139,172 to $133,703; Sewer 40700 rises from $122,580 to $130,652; Fire 40700 rises from $196,241 to $225,469; Fire 40710 falls from $145,308 to $130,748. Change in Net Position for FY 2025-26 moves to $101,364 in Water, ($135,943) in Wastewater and ($69,085) in Fire. Fire improves by $14,668.</t>
        </is>
      </c>
      <c r="C171" s="190" t="inlineStr">
        <is>
          <t>NO BUDGET YEAR IS AFFECTED. FY 2026-27 through FY 2030-31 do not move, and neither does the adopted bottom line. This is the comparative actual column only.</t>
        </is>
      </c>
    </row>
    <row r="172" s="115">
      <c r="A172" s="245" t="inlineStr">
        <is>
          <t>The June clean-up</t>
        </is>
      </c>
      <c r="B172" s="190" t="inlineStr">
        <is>
          <t>The County's June 2026 clean-up of $34,042.41 — checks 20285753 and 20285754 — is being recorded separately into June 2026 so that it falls in the fiscal year it was levied for. The figures above assume it posts there.</t>
        </is>
      </c>
      <c r="C172" s="190" t="inlineStr">
        <is>
          <t>Under GASB Statement No. 33 property taxes are an imposed nonexchange transaction: revenue belongs to the period the taxes were levied for, not the period collected.</t>
        </is>
      </c>
    </row>
    <row r="173" s="115">
      <c r="A173" s="245" t="inlineStr">
        <is>
          <t>Method going forward</t>
        </is>
      </c>
      <c r="B173" s="190" t="inlineStr">
        <is>
          <t>The monthly accrual is discontinued. Each County apportionment is recorded when received — December, April and June — at the actual amount on the remittance, with a single year-end accrual on June 30 for the clean-up taken from the County's own schedule and reversed when the September payment arrives.</t>
        </is>
      </c>
      <c r="C173" s="190" t="inlineStr">
        <is>
          <t>11150 Other Receivable is the account used for the year-end accrual.</t>
        </is>
      </c>
    </row>
    <row r="174" s="115">
      <c r="A174" s="245" t="inlineStr">
        <is>
          <t>FY 2024-25 is not affected by this entry</t>
        </is>
      </c>
      <c r="B174" s="190" t="inlineStr">
        <is>
          <t>The FY 2024-25 column ties to MIP and remains labeled unaudited. The County's June 2025 column was accrued entirely to 40700, including $11,198.64 of special assessment that belongs in 40710.</t>
        </is>
      </c>
      <c r="C174" s="190" t="inlineStr">
        <is>
          <t>Does not affect any budget year.</t>
        </is>
      </c>
    </row>
    <row r="175" s="115"/>
    <row r="176" ht="15.6" customHeight="1" s="115">
      <c r="A176" s="251" t="inlineStr">
        <is>
          <t>SECTION 26: PENINSULA FIRE SUBLEASE AND RESOLUTION 440 INTERFUND LOAN</t>
        </is>
      </c>
    </row>
    <row r="177" s="115">
      <c r="A177" s="245" t="inlineStr">
        <is>
          <t>Sublease — parties and premises</t>
        </is>
      </c>
      <c r="B177" s="190" t="inlineStr">
        <is>
          <t>Sublease Agreement between Chester Public Utility District (Lessor) and Peninsula Fire Protection District (Lessee), revision dated 12-16-2025, signed by all three parties. The premises are the fire station described in Exhibit A. The sublease is subordinate to, and its validity requires County approval under, the County of Plumas Airport Land Lease dated May 5, 2009 (the Master Lease).</t>
        </is>
      </c>
      <c r="C177" s="190" t="inlineStr">
        <is>
          <t>Articles 4.4 through 4.6 carry the Master Lease, FAA and federal nondiscrimination obligations through to the Lessee.</t>
        </is>
      </c>
    </row>
    <row r="178" s="115">
      <c r="A178" s="245" t="inlineStr">
        <is>
          <t>Sublease — rent under the agreement</t>
        </is>
      </c>
      <c r="B178" s="190" t="inlineStr">
        <is>
          <t>Article 3.1: beginning January 1, 2026, Lessee pays Lessor $1,200 per month, due in advance on the first working day of each month. There is no escalation, CPI or step clause anywhere in the agreement. Article 3.2 adds a late fee of $30 or 2.5%, whichever is greater, after 15 days.</t>
        </is>
      </c>
      <c r="C178" s="190" t="inlineStr">
        <is>
          <t>Ties to the budget amount. $1,200 × 12 = $14,400 per year district-wide. There is no escalation, CPI or step clause in the agreement.</t>
        </is>
      </c>
    </row>
    <row r="179" s="115">
      <c r="A179" s="245" t="inlineStr">
        <is>
          <t>How the lease is paid, and how the $14,400 moves through the funds</t>
        </is>
      </c>
      <c r="B179" s="190" t="inlineStr">
        <is>
          <t>The Water and Wastewater Funds own the building and Peninsula Fire occupies the station. Peninsula Fire has no tax revenue of its own yet. Until it does, the District is allowing the lease to be paid out of the Fire Fund’s property tax revenue — specifically the portion left after the Fire Fund’s annual debt obligations are met. The arrangement is authorized by Resolution No. 441 (3/16/2026, retroactive to 1/1/2026) and has been confirmed as lawful by district counsel. Resolution No. 441 splits the payment 50/50, so the Fire Fund records $14,400 in 60875 and each utility fund records $7,200 in 40875. It ends when Peninsula Fire’s own tax revenue begins.</t>
        </is>
      </c>
      <c r="C179" s="190" t="inlineStr">
        <is>
          <t>Ties to the accounting records for FY 2025-26, six months: Fire 60875 $7,200.00, Water 40875 $7,485.00, Sanitation 40875 $7,485.00. Because the lease is satisfied from fire property tax revenue rather than by a cash payment from Peninsula Fire, there is no rent receivable and none is expected.</t>
        </is>
      </c>
    </row>
    <row r="180" s="115">
      <c r="A180" s="245" t="inlineStr">
        <is>
          <t>Sublease — term, and the one assumption the projections make</t>
        </is>
      </c>
      <c r="B180" s="190" t="inlineStr">
        <is>
          <t>Article 2: the term commences January 1, 2026 and terminates on the earlier of January 1, 2028 or expiration of the Master Lease. Either party may terminate on six months written notice. There is no automatic renewal or extension option in the document.</t>
        </is>
      </c>
      <c r="C180" s="190" t="inlineStr">
        <is>
          <t>The budget carries $14,400/yr flat through FY 2030-31, which assumes the arrangement continues past 1/1/2028. If the station is vacated the Fire Fund saves $14,400 a year and the two utility funds lose $7,200 a year each. The sublease ends with the Master Lease.</t>
        </is>
      </c>
    </row>
    <row r="181" s="115">
      <c r="A181" s="245" t="inlineStr">
        <is>
          <t>Sublease — District obligations that are not separately budgeted</t>
        </is>
      </c>
      <c r="B181" s="190" t="inlineStr">
        <is>
          <t>Article 6.1 makes the District, as Lessor, responsible at its sole expense for the building exterior, structural components, HVAC REPLACEMENT, major plumbing repairs, and repairs for acts of nature or vandalism, and for maintaining a safe building consistent with Civil Code section 1941.2. Article 7.1 obliges the District to provide water and wastewater service to the premises.</t>
        </is>
      </c>
      <c r="C181" s="190" t="inlineStr">
        <is>
          <t>No line in the FY 2026-27 budget is dedicated to these obligations, and Fire 50450 Repairs and 50500 Maintenance are budgeted at zero. Because the utility funds own the building, the cost falls on Water and Wastewater. A single HVAC replacement would exceed a year of lease payments.</t>
        </is>
      </c>
    </row>
    <row r="182" s="115">
      <c r="A182" s="245" t="inlineStr">
        <is>
          <t>Sublease — utilities cost share</t>
        </is>
      </c>
      <c r="B182" s="190" t="inlineStr">
        <is>
          <t>Article 7.2: separate electric and propane meters were to be installed within six months of commencement, at the Lessee expense. Until they are in, the Lessee pays one third of monthly power and one half of monthly propane; after separate metering each party pays its own meter.</t>
        </is>
      </c>
      <c r="C182" s="190" t="inlineStr">
        <is>
          <t>No reimbursement revenue is budgeted. Fire 50800 Utilities All carries $11,297 in FY 26-27 gross.</t>
        </is>
      </c>
    </row>
    <row r="183" s="115">
      <c r="A183" s="245" t="inlineStr">
        <is>
          <t>Interfund loan — executed terms, Resolution No. 440</t>
        </is>
      </c>
      <c r="B183" s="190" t="inlineStr">
        <is>
          <t>Principal $215,869.00 at 3.0%, Sanitation (Fund 300) to Fire (Fund 400). Interest only from January 1, 2026 through April 30, 2027; first interest-only payment February 1, 2026 and last May 1, 2027. Principal and interest then run from May 1, 2027 to April 30, 2029, in 24 payments of $9,278.31, the first due June 1, 2027 and the last May 1, 2029.</t>
        </is>
      </c>
      <c r="C183" s="190" t="inlineStr">
        <is>
          <t>Resolution No. 440 and the executed amortization schedule: 24 payments, total of payments $222,679.47.</t>
        </is>
      </c>
    </row>
    <row r="184" s="115">
      <c r="A184" s="245" t="inlineStr">
        <is>
          <t>Interfund loan — principal, verified against the amortization schedule</t>
        </is>
      </c>
      <c r="B184" s="190" t="inlineStr">
        <is>
          <t>Budget: FY 26-27 $8,739 | FY 27-28 $106,583 | FY 28-29 $100,547. Schedule: payment 1 principal $8,738.64; payments 2 through 13 $106,583.42; payments 14 through 24 $100,546.94. Total $215,869.00.</t>
        </is>
      </c>
      <c r="C184" s="190" t="inlineStr">
        <is>
          <t>Ties to the amortization schedule in all three years. Fire and Wastewater carry the principal as memo lines, correctly excluded from Change in Net Position.</t>
        </is>
      </c>
    </row>
    <row r="185" s="115">
      <c r="A185" s="245" t="inlineStr">
        <is>
          <t>Interfund loan — interest, verified on the accrual basis</t>
        </is>
      </c>
      <c r="B185" s="190" t="inlineStr">
        <is>
          <t>Budget: FY 25-26 $3,238 | FY 26-27 $6,454 | FY 27-28 $4,490 | FY 28-29 $1,263, total $15,445. Recomputed from the schedule on an accrual basis (interest belongs to the month it accrues, not the month the payment clears): $3,238.02, $6,454.20, $4,489.85, $1,263.12, total $15,445.19.</t>
        </is>
      </c>
      <c r="C185" s="190" t="inlineStr">
        <is>
          <t>Accrual is the correct basis for an enterprise fund under GASB 34. Fire 61855 and Wastewater 70105 mirror each other and net to zero district-wide.</t>
        </is>
      </c>
    </row>
    <row r="186" s="115"/>
    <row r="187" ht="15.6" customHeight="1" s="115">
      <c r="A187" s="251" t="inlineStr">
        <is>
          <t>SECTION 27: INTEREST INCOME BASIS</t>
        </is>
      </c>
    </row>
    <row r="188" s="115">
      <c r="A188" s="245" t="inlineStr">
        <is>
          <t>Basis</t>
        </is>
      </c>
      <c r="B188" s="190" t="inlineStr">
        <is>
          <t>Each fund's own effective yield applied to its cash balance and held flat for five years. Water 2.38%, Wastewater 3.74%. The yields are what each fund actually earned in FY 2025-26. Balances are held flat rather than grown, so the budget projects no interest on cash the District has not yet accumulated. Account 70150 is held at the FY 2025-26 actual and is carved out of the yields above so the two lines are not double counted.</t>
        </is>
      </c>
      <c r="C188" s="190" t="inlineStr">
        <is>
          <t>Interest is non-rate revenue; the adopted Proposition 218 schedule does not depend on it. It is cash, so it carries to both the accrual and the cash-basis lines. The Fire Fund's line is built separately on California CLASS Prime — see below.</t>
        </is>
      </c>
    </row>
    <row r="189" s="115">
      <c r="A189" s="245" t="inlineStr">
        <is>
          <t>Why the two funds earn different rates</t>
        </is>
      </c>
      <c r="B189" s="190" t="inlineStr">
        <is>
          <t>The Wastewater Fund holds almost all of its cash in California CLASS and earns essentially the pool rate. The Water Fund holds roughly a third of its cash in a checking account, which earns nothing, so its blended yield is about 63% of the Wastewater Fund's.</t>
        </is>
      </c>
      <c r="C189" s="190" t="inlineStr">
        <is>
          <t>IF THE DISTRICT MOVES WATER'S IDLE CASH INTO THE POOL, Water's interest would roughly double, worth about $7,000 a year. That is a treasury decision for the Board under the annual Investment Policy required by Gov. Code section 53646, not a budget change, and nothing here assumes it happens.</t>
        </is>
      </c>
    </row>
    <row r="190" s="115">
      <c r="A190" s="245" t="inlineStr">
        <is>
          <t>Rate sensitivity — the risk in this assumption</t>
        </is>
      </c>
      <c r="B190" s="190" t="inlineStr">
        <is>
          <t>Both yields are held flat for five years. If pool yields fall one full percentage point and stay there, the Wastewater Fund loses roughly $13,900 a year and the Water Fund roughly $4,900. A fall of that size would take the Wastewater operations-only memo line close to breakeven in FY 2029-30, the first full year of operating the rebuilt treatment plant.</t>
        </is>
      </c>
      <c r="C190" s="190" t="inlineStr">
        <is>
          <t>Interest is the most rate-sensitive revenue line in this budget. Reference points at 9/18/2026: California CLASS Prime 30-day yield 3.7557%; PMIA average monthly effective yield 3.84% for July 2026; LAIF apportionment rate 3.92% for the quarter ended 6/30/2026.</t>
        </is>
      </c>
    </row>
    <row r="191" s="115">
      <c r="A191" s="245" t="inlineStr">
        <is>
          <t>Fire Fund interest</t>
        </is>
      </c>
      <c r="B191" s="190" t="inlineStr">
        <is>
          <t>Fire's 70100 is built on a California CLASS Prime calculation and carries $2,922 in FY 2026-27, falling to $1,112 the following year as the balance is drawn down for the CalPERS paydown and the interfund loan repayment.</t>
        </is>
      </c>
      <c r="C191" s="190" t="inlineStr">
        <is>
          <t>At 6/30/2026 the Fire Fund held $161,952 in California CLASS Prime.</t>
        </is>
      </c>
    </row>
    <row r="192" s="115">
      <c r="A192" s="245" t="n"/>
      <c r="B192" s="190" t="n"/>
      <c r="C192" s="190" t="n"/>
    </row>
    <row r="193" s="115"/>
    <row r="194" ht="15.6" customHeight="1" s="115">
      <c r="A194" s="251" t="inlineStr">
        <is>
          <t>SECTION 28: REGULATORY FINES AND PENALTIES (50750) — BUDGETED AT ZERO</t>
        </is>
      </c>
    </row>
    <row r="195" s="115">
      <c r="A195" s="245" t="inlineStr">
        <is>
          <t>What the account is for</t>
        </is>
      </c>
      <c r="B195" s="190" t="inlineStr">
        <is>
          <t>Mandatory minimum penalties under Water Code section 13385. Subdivision (h) sets $3,000 per serious violation — a discharge exceeding a Group I limit by 40% or a Group II limit by 20%. Subdivision (i) sets the same $3,000 where a discharger violates effluent or toxicity limits, or fails to file required reports, four or more times in any six-month period.</t>
        </is>
      </c>
      <c r="C195" s="190" t="inlineStr">
        <is>
          <t>Verified against Water Code section 13385 on 9/18/2026. The penalty is mandatory: the Regional Board has no discretion to waive it once a qualifying violation occurs.</t>
        </is>
      </c>
    </row>
    <row r="196" s="115">
      <c r="A196" s="245" t="inlineStr">
        <is>
          <t>Why the budget carries zero rather than an annual amount</t>
        </is>
      </c>
      <c r="B196" s="190" t="inlineStr">
        <is>
          <t>Penalties attach to violations, not to years. The District discharges roughly once every three years and the timing is weather dependent, not operational. The FY 2025-26 budget carried $15,000 and the actual was zero. Carrying a flat annual provision would overstate the cost of service in four years out of five, and under Proposition 218 rates must be proportional to the cost actually incurred.</t>
        </is>
      </c>
      <c r="C196" s="190" t="inlineStr">
        <is>
          <t>The account is kept on the tab at zero rather than deleted, so the exposure stays visible and the line is ready if a penalty is assessed.</t>
        </is>
      </c>
    </row>
    <row r="197" s="115">
      <c r="A197" s="245" t="inlineStr">
        <is>
          <t>The compliance project alternative — Water Code section 13385(k)</t>
        </is>
      </c>
      <c r="B197" s="190" t="inlineStr">
        <is>
          <t>For a publicly owned treatment works serving a small community — 20,000 people or fewer, or a rural county with financial hardship — the State or Regional Board may allow the discharger to invest an amount equivalent to the penalty in a compliance project instead of paying it, provided the project corrects the violations within five years. Chester serves about 2,100 people and qualifies on size. The District is pursuing this route under ACL Order R5-2024-0521.</t>
        </is>
      </c>
      <c r="C197" s="190" t="inlineStr">
        <is>
          <t>this does not remove the cost, it redirects it. The District spends the equivalent amount on the compliance project rather than paying a penalty, and the five-year correction deadline is firm. The Board should understand the provision as converting penalty exposure into infrastructure, not eliminating it.</t>
        </is>
      </c>
    </row>
    <row r="198" s="115">
      <c r="A198" s="245" t="inlineStr">
        <is>
          <t>What happens if a penalty is assessed</t>
        </is>
      </c>
      <c r="B198" s="190" t="inlineStr">
        <is>
          <t>Any mandatory minimum penalty assessed against the District is brought to the Board as a budget amendment, with the violation, the number of days or samples involved, and whether a section 13385(k) compliance project substitution has been requested.</t>
        </is>
      </c>
      <c r="C198" s="190" t="inlineStr">
        <is>
          <t>NPDES Permit CA0077747 expired 5/30/2026 and the District is operating on administrative extension.</t>
        </is>
      </c>
    </row>
    <row r="199" s="115"/>
    <row r="200" s="115"/>
    <row r="201" s="115"/>
    <row r="202" s="115"/>
    <row r="203" s="115"/>
    <row r="204" s="115"/>
    <row r="205" s="115"/>
    <row r="206" s="115"/>
  </sheetData>
  <sheetProtection selectLockedCells="0" selectUnlockedCells="0" sheet="1" objects="1" insertRows="0" insertHyperlinks="1" autoFilter="0" scenarios="1" formatColumns="0" deleteColumns="0" insertColumns="0" pivotTables="0" deleteRows="0" formatCells="0" formatRows="0" sort="0"/>
  <mergeCells count="31">
    <mergeCell ref="A90:C90"/>
    <mergeCell ref="A118:C118"/>
    <mergeCell ref="A37:C37"/>
    <mergeCell ref="A133:C133"/>
    <mergeCell ref="A163:C163"/>
    <mergeCell ref="A105:C105"/>
    <mergeCell ref="A2:C2"/>
    <mergeCell ref="A54:C54"/>
    <mergeCell ref="A42:C42"/>
    <mergeCell ref="A151:C151"/>
    <mergeCell ref="A47:C47"/>
    <mergeCell ref="A194:C194"/>
    <mergeCell ref="A135:C135"/>
    <mergeCell ref="A4:C4"/>
    <mergeCell ref="A125:C125"/>
    <mergeCell ref="A96:C96"/>
    <mergeCell ref="A28:C28"/>
    <mergeCell ref="A13:C13"/>
    <mergeCell ref="A63:C63"/>
    <mergeCell ref="A68:C68"/>
    <mergeCell ref="A19:C19"/>
    <mergeCell ref="A9:C9"/>
    <mergeCell ref="A143:C143"/>
    <mergeCell ref="A176:C176"/>
    <mergeCell ref="A92:C92"/>
    <mergeCell ref="A83:C83"/>
    <mergeCell ref="A73:C73"/>
    <mergeCell ref="A1:C1"/>
    <mergeCell ref="A79:C79"/>
    <mergeCell ref="A168:C168"/>
    <mergeCell ref="A187:C187"/>
  </mergeCells>
  <printOptions horizontalCentered="0" verticalCentered="0" headings="0" gridLines="0" gridLinesSet="1"/>
  <pageMargins left="0.25" right="0.25" top="0.4" bottom="0.4" header="0.2" footer="0.2"/>
  <pageSetup orientation="landscape" paperSize="1" scale="100" fitToHeight="0" fitToWidth="1" pageOrder="downThenOver" blackAndWhite="0" draft="0" horizontalDpi="300" verticalDpi="300" copies="1"/>
  <headerFooter>
    <oddHeader/>
    <oddFooter>&amp;LAssumptions&amp;RPage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62"/>
  <sheetViews>
    <sheetView workbookViewId="0">
      <pane ySplit="3" topLeftCell="A4" activePane="bottomLeft" state="frozen"/>
      <selection pane="bottomLeft" activeCell="A1" sqref="A1"/>
    </sheetView>
  </sheetViews>
  <sheetFormatPr baseColWidth="8" defaultRowHeight="15"/>
  <cols>
    <col width="9" customWidth="1" style="115" min="1" max="1"/>
    <col width="40" customWidth="1" style="115" min="2" max="2"/>
    <col width="13" customWidth="1" style="115" min="3" max="3"/>
    <col width="13" customWidth="1" style="115" min="4" max="4"/>
    <col width="13" customWidth="1" style="115" min="5" max="5"/>
    <col width="13" customWidth="1" style="115" min="6" max="6"/>
    <col width="16" customWidth="1" style="115" min="7" max="7"/>
    <col width="51" customWidth="1" style="115" min="8" max="8"/>
  </cols>
  <sheetData>
    <row r="1" ht="26" customHeight="1" s="115">
      <c r="A1" s="275" t="inlineStr">
        <is>
          <t>REDLINE — PRELIMINARY BUDGET (RES. 452) TO FINAL BUDGET (RES. 460, ADOPTED 9/22/2026)</t>
        </is>
      </c>
    </row>
    <row r="2" ht="40.8" customHeight="1" s="115">
      <c r="A2" s="257" t="inlineStr">
        <is>
          <t>The changes that move money, stated as the end result rather than as the sequence of edits that produced it. Account recodes, line renames, presentational changes and follow-on subtotals are summarised at the bottom rather than listed. The Preliminary Budget file is unchanged and read-only: SHA-256 918b5d54…74e7, 67,632 bytes, last modified 7/28/2026 19:01.</t>
        </is>
      </c>
    </row>
    <row r="3" s="115"/>
    <row r="4" ht="15.6" customHeight="1" s="115">
      <c r="A4" s="276" t="inlineStr">
        <is>
          <t>WATER FUND</t>
        </is>
      </c>
    </row>
    <row r="5" s="115">
      <c r="A5" s="260" t="inlineStr">
        <is>
          <t>Acc.</t>
        </is>
      </c>
      <c r="B5" s="259" t="inlineStr">
        <is>
          <t>What changed</t>
        </is>
      </c>
      <c r="C5" s="260" t="inlineStr">
        <is>
          <t>FY 26-27</t>
        </is>
      </c>
      <c r="D5" s="260" t="inlineStr">
        <is>
          <t>FY 27-28</t>
        </is>
      </c>
      <c r="E5" s="260" t="inlineStr">
        <is>
          <t>FY 28-29</t>
        </is>
      </c>
      <c r="F5" s="260" t="inlineStr">
        <is>
          <t>FY 29-30</t>
        </is>
      </c>
      <c r="G5" s="260" t="inlineStr">
        <is>
          <t>FY 30-31</t>
        </is>
      </c>
      <c r="H5" s="259" t="inlineStr">
        <is>
          <t>Why, and what it means</t>
        </is>
      </c>
    </row>
    <row r="6" s="115">
      <c r="A6" s="261" t="inlineStr">
        <is>
          <t>50500</t>
        </is>
      </c>
      <c r="B6" s="261" t="inlineStr">
        <is>
          <t>Tank work split by scope</t>
        </is>
      </c>
      <c r="C6" s="271" t="n">
        <v>-130000</v>
      </c>
      <c r="D6" s="271" t="n">
        <v>-71542</v>
      </c>
      <c r="E6" s="271" t="n">
        <v>-71542</v>
      </c>
      <c r="F6" s="271" t="n">
        <v>-71542</v>
      </c>
      <c r="G6" s="271" t="n">
        <v>-71542</v>
      </c>
      <c r="H6" s="261" t="inlineStr">
        <is>
          <t>The Preliminary carried a flat $130,000/yr in Maintenance. The executed Superior Tank contract (Res. 456) is $429,250: $130,000 capitalized as a fixed asset and $299,250 expensed across FY 26-27 and FY 27-28. The separate six-year program is rebuilt at $58,458/yr from FY 27-28. Net effect on Maintenance shown here; the capitalized $130,000 moves to the cash line.</t>
        </is>
      </c>
    </row>
    <row r="7" s="115">
      <c r="A7" s="265" t="n"/>
      <c r="B7" s="264" t="inlineStr">
        <is>
          <t>Emergency tank repair — maintenance portion</t>
        </is>
      </c>
      <c r="C7" s="267" t="n">
        <v>149625</v>
      </c>
      <c r="D7" s="267" t="n">
        <v>149625</v>
      </c>
      <c r="E7" s="267" t="n">
        <v>0</v>
      </c>
      <c r="F7" s="267" t="n">
        <v>0</v>
      </c>
      <c r="G7" s="267" t="n">
        <v>0</v>
      </c>
      <c r="H7" s="264" t="inlineStr">
        <is>
          <t>New sub-line. Twelve payments of $24,937.50 beginning 1/1/2027.</t>
        </is>
      </c>
    </row>
    <row r="8" s="115">
      <c r="A8" s="262" t="n"/>
      <c r="B8" s="261" t="inlineStr">
        <is>
          <t>Emergency tank repair — capitalized</t>
        </is>
      </c>
      <c r="C8" s="271" t="n">
        <v>130000</v>
      </c>
      <c r="D8" s="271" t="n">
        <v>0</v>
      </c>
      <c r="E8" s="271" t="n">
        <v>0</v>
      </c>
      <c r="F8" s="271" t="n">
        <v>0</v>
      </c>
      <c r="G8" s="271" t="n">
        <v>0</v>
      </c>
      <c r="H8" s="261" t="inlineStr">
        <is>
          <t>Buys an asset, so it is not an expense. Deducted on the cash-basis line and depreciated over 20 years.</t>
        </is>
      </c>
    </row>
    <row r="9" s="115">
      <c r="A9" s="264" t="inlineStr">
        <is>
          <t>61320</t>
        </is>
      </c>
      <c r="B9" s="264" t="inlineStr">
        <is>
          <t>Software moved out of Professional Services</t>
        </is>
      </c>
      <c r="C9" s="267" t="n">
        <v>15343</v>
      </c>
      <c r="D9" s="267" t="n">
        <v>15803</v>
      </c>
      <c r="E9" s="267" t="n">
        <v>16277</v>
      </c>
      <c r="F9" s="267" t="n">
        <v>16765</v>
      </c>
      <c r="G9" s="267" t="n">
        <v>17268</v>
      </c>
      <c r="H9" s="264" t="inlineStr">
        <is>
          <t>New account. Built from FY 25-26 vendor invoices. 61300 falls by the same amount, so Water is net-zero on the reclassification itself.</t>
        </is>
      </c>
    </row>
    <row r="10" s="115">
      <c r="A10" s="261" t="inlineStr">
        <is>
          <t>61900</t>
        </is>
      </c>
      <c r="B10" s="261" t="inlineStr">
        <is>
          <t>Depreciation rebuilt on the auditor’s schedule</t>
        </is>
      </c>
      <c r="C10" s="271" t="n">
        <v>-8568</v>
      </c>
      <c r="D10" s="271" t="n">
        <v>-10767</v>
      </c>
      <c r="E10" s="271" t="n">
        <v>-19827</v>
      </c>
      <c r="F10" s="271" t="n">
        <v>-27913</v>
      </c>
      <c r="G10" s="271" t="n">
        <v>-30873</v>
      </c>
      <c r="H10" s="261" t="inlineStr">
        <is>
          <t>Auditor’s Audited Depreciation Schedule dated 8/20/2026, plus the tank and skid steer additions. The Preliminary grew a prior figure forward.</t>
        </is>
      </c>
    </row>
    <row r="11" s="115">
      <c r="A11" s="265" t="n"/>
      <c r="B11" s="264" t="inlineStr">
        <is>
          <t>Skid steer reclassified as a financed purchase</t>
        </is>
      </c>
      <c r="C11" s="267" t="n">
        <v>0</v>
      </c>
      <c r="D11" s="267" t="n">
        <v>0</v>
      </c>
      <c r="E11" s="267" t="n">
        <v>0</v>
      </c>
      <c r="F11" s="267" t="n">
        <v>0</v>
      </c>
      <c r="G11" s="267" t="n">
        <v>0</v>
      </c>
      <c r="H11" s="264" t="inlineStr">
        <is>
          <t>Executed lease C63394 (Res. 457) has a $1 buyout, so under GASB 87 ¶19 it transfers ownership. Account 70250 removed from Operating Expenses; $9,296 moves to Debt Service and $37,070 is capitalized and depreciated. Accrual bottom line improves $6,207; the cash line does not move at all, which is the proof the reclassification is right.</t>
        </is>
      </c>
    </row>
    <row r="12" s="115">
      <c r="A12" s="262" t="n"/>
      <c r="B12" s="261" t="inlineStr">
        <is>
          <t>State DWSRF replaced by USDA Rural Development</t>
        </is>
      </c>
      <c r="C12" s="271" t="n">
        <v>-196500</v>
      </c>
      <c r="D12" s="271" t="n">
        <v>53483</v>
      </c>
      <c r="E12" s="271" t="n">
        <v>68483</v>
      </c>
      <c r="F12" s="271" t="n">
        <v>-151004</v>
      </c>
      <c r="G12" s="271" t="n">
        <v>-151004</v>
      </c>
      <c r="H12" s="261" t="inlineStr">
        <is>
          <t>The District is not filing the DWSRF application. The USDA application was started in RD Apply 8/26/2026 and is still in process. Debt service of $68,483/yr from FY 27-28 is a PLANNING FIGURE — USDA sets the grant and loan proportions, the rate and the term at award.</t>
        </is>
      </c>
    </row>
    <row r="13" s="115">
      <c r="A13" s="265" t="n"/>
      <c r="B13" s="264" t="inlineStr">
        <is>
          <t>FFY 2024 SLCGP cybersecurity award added</t>
        </is>
      </c>
      <c r="C13" s="267" t="n">
        <v>0</v>
      </c>
      <c r="D13" s="267" t="n">
        <v>-107143</v>
      </c>
      <c r="E13" s="267" t="n">
        <v>0</v>
      </c>
      <c r="F13" s="267" t="n">
        <v>0</v>
      </c>
      <c r="G13" s="267" t="n">
        <v>0</v>
      </c>
      <c r="H13" s="264" t="inlineStr">
        <is>
          <t>$250,000 of grant revenue and $250,000 of matching expense in FY 27-28, plus the District cost share of $107,143. Net cost to the fund is the cost share.</t>
        </is>
      </c>
    </row>
    <row r="14" s="115">
      <c r="A14" s="261" t="inlineStr">
        <is>
          <t>70162</t>
        </is>
      </c>
      <c r="B14" s="261" t="inlineStr">
        <is>
          <t>Emergency Reserves line removed from the fund tab</t>
        </is>
      </c>
      <c r="C14" s="271" t="n">
        <v>-100000</v>
      </c>
      <c r="D14" s="271" t="n">
        <v>-100000</v>
      </c>
      <c r="E14" s="271" t="n">
        <v>-100000</v>
      </c>
      <c r="F14" s="271" t="n">
        <v>-100000</v>
      </c>
      <c r="G14" s="271" t="n">
        <v>-100000</v>
      </c>
      <c r="H14" s="261" t="inlineStr">
        <is>
          <t>Account 70162 no longer appears on the Water Fund. It was never a rate study figure — $100,000 per fund was carried forward from the FY 2025-26 Adopted Budget and never executed. PACE Table 7 carries no annual Emergency or Operating Reserve contribution. The line was first set to $0 and has now been deleted, so the tab shows only the reserve the District actually funds. No bottom line changes: TOTAL RESERVES was already $137,233 with the Emergency line at zero.</t>
        </is>
      </c>
    </row>
    <row r="15" s="115">
      <c r="A15" s="265" t="n"/>
      <c r="B15" s="264" t="inlineStr">
        <is>
          <t>Wages rebuilt, three part-time positions added</t>
        </is>
      </c>
      <c r="C15" s="267" t="n">
        <v>18216</v>
      </c>
      <c r="D15" s="267" t="n">
        <v>35642</v>
      </c>
      <c r="E15" s="267" t="n">
        <v>35351</v>
      </c>
      <c r="F15" s="267" t="n">
        <v>34964</v>
      </c>
      <c r="G15" s="267" t="n">
        <v>34461</v>
      </c>
      <c r="H15" s="264" t="inlineStr">
        <is>
          <t>Change in TOTAL WAGES. Wage lines rebuilt from the salary schedule with step placement; adds the part-time Accounting Technician (cost-neutral, moved out of 61300), Meter Reader and Equipment Technician. Payroll tax corrected 8.5% to 7.65%; workers comp corrected 3.9% to 4.6%; health lines put on one rule. Figures are ESTIMATES — the Local 39 agreement is not concluded.</t>
        </is>
      </c>
    </row>
    <row r="16" s="115"/>
    <row r="17" ht="15.6" customHeight="1" s="115">
      <c r="A17" s="276" t="inlineStr">
        <is>
          <t>WASTEWATER FUND</t>
        </is>
      </c>
    </row>
    <row r="18" s="115">
      <c r="A18" s="260" t="inlineStr">
        <is>
          <t>Acc.</t>
        </is>
      </c>
      <c r="B18" s="259" t="inlineStr">
        <is>
          <t>What changed</t>
        </is>
      </c>
      <c r="C18" s="260" t="inlineStr">
        <is>
          <t>FY 26-27</t>
        </is>
      </c>
      <c r="D18" s="260" t="inlineStr">
        <is>
          <t>FY 27-28</t>
        </is>
      </c>
      <c r="E18" s="260" t="inlineStr">
        <is>
          <t>FY 28-29</t>
        </is>
      </c>
      <c r="F18" s="260" t="inlineStr">
        <is>
          <t>FY 29-30</t>
        </is>
      </c>
      <c r="G18" s="260" t="inlineStr">
        <is>
          <t>FY 30-31</t>
        </is>
      </c>
      <c r="H18" s="259" t="inlineStr">
        <is>
          <t>Why, and what it means</t>
        </is>
      </c>
    </row>
    <row r="19" s="115">
      <c r="A19" s="264" t="inlineStr">
        <is>
          <t>61300</t>
        </is>
      </c>
      <c r="B19" s="264" t="inlineStr">
        <is>
          <t>Professional Services rebuilt</t>
        </is>
      </c>
      <c r="C19" s="267" t="n">
        <v>-14816</v>
      </c>
      <c r="D19" s="267" t="n">
        <v>-16042</v>
      </c>
      <c r="E19" s="267" t="n">
        <v>-17523</v>
      </c>
      <c r="F19" s="267" t="n">
        <v>-18872</v>
      </c>
      <c r="G19" s="267" t="n">
        <v>-8008</v>
      </c>
      <c r="H19" s="264" t="inlineStr">
        <is>
          <t>REBUILT, not just reclassified. After software moved out the line fell to $8,943 — less than the audit alone. Rebuilt at a flat $16,500: $15,500 Nigro &amp; Nigro plus $1,000 other. A real increase of $7,557 in FY 26-27 and $43,519 over five years.</t>
        </is>
      </c>
    </row>
    <row r="20" s="115">
      <c r="A20" s="261" t="inlineStr">
        <is>
          <t>61320</t>
        </is>
      </c>
      <c r="B20" s="261" t="inlineStr">
        <is>
          <t>Software moved out of Professional Services</t>
        </is>
      </c>
      <c r="C20" s="271" t="n">
        <v>13461</v>
      </c>
      <c r="D20" s="271" t="n">
        <v>13865</v>
      </c>
      <c r="E20" s="271" t="n">
        <v>14281</v>
      </c>
      <c r="F20" s="271" t="n">
        <v>14709</v>
      </c>
      <c r="G20" s="271" t="n">
        <v>15150</v>
      </c>
      <c r="H20" s="261" t="inlineStr">
        <is>
          <t>New account, same basis as Water.</t>
        </is>
      </c>
    </row>
    <row r="21" s="115">
      <c r="A21" s="264" t="inlineStr">
        <is>
          <t>61900</t>
        </is>
      </c>
      <c r="B21" s="264" t="inlineStr">
        <is>
          <t>Depreciation rebuilt on the auditor’s schedule</t>
        </is>
      </c>
      <c r="C21" s="267" t="n">
        <v>-6625</v>
      </c>
      <c r="D21" s="267" t="n">
        <v>-13811</v>
      </c>
      <c r="E21" s="267" t="n">
        <v>-22635</v>
      </c>
      <c r="F21" s="267" t="n">
        <v>-32016</v>
      </c>
      <c r="G21" s="267" t="n">
        <v>-51480</v>
      </c>
      <c r="H21" s="264" t="inlineStr">
        <is>
          <t>Auditor’s Audited Depreciation Schedule dated 8/20/2026 plus the skid steer share.</t>
        </is>
      </c>
    </row>
    <row r="22" s="115">
      <c r="A22" s="262" t="n"/>
      <c r="B22" s="261" t="inlineStr">
        <is>
          <t>New treatment plant O&amp;M added</t>
        </is>
      </c>
      <c r="C22" s="271" t="n">
        <v>0</v>
      </c>
      <c r="D22" s="271" t="n">
        <v>0</v>
      </c>
      <c r="E22" s="271" t="n">
        <v>0</v>
      </c>
      <c r="F22" s="271" t="n">
        <v>218000</v>
      </c>
      <c r="G22" s="271" t="n">
        <v>224540</v>
      </c>
      <c r="H22" s="261" t="inlineStr">
        <is>
          <t>PACE Rate Study Table 8 carries three lines that begin once the rebuilt plant is online: WWTP wages, taxes and benefits $117,000; maintenance $39,000; additional electrical power $62,000. The Preliminary omitted them entirely. This is why the memo line goes to ($13,290) in FY 29-30 — the changeover year — before recovering.</t>
        </is>
      </c>
    </row>
    <row r="23" s="115">
      <c r="A23" s="264" t="inlineStr">
        <is>
          <t>70162</t>
        </is>
      </c>
      <c r="B23" s="264" t="inlineStr">
        <is>
          <t>Emergency Reserves line removed from the fund tab</t>
        </is>
      </c>
      <c r="C23" s="267" t="n">
        <v>-100000</v>
      </c>
      <c r="D23" s="267" t="n">
        <v>-100000</v>
      </c>
      <c r="E23" s="267" t="n">
        <v>-100000</v>
      </c>
      <c r="F23" s="267" t="n">
        <v>-100000</v>
      </c>
      <c r="G23" s="267" t="n">
        <v>-100000</v>
      </c>
      <c r="H23" s="264" t="inlineStr">
        <is>
          <t>Same as Water. Account 70162 no longer appears on the Wastewater Fund. PACE Table 10 carries no annual Emergency or Operating Reserve contribution. TOTAL RESERVES remains $71,903, which is the Short-Lived Asset allocation the study specifies. No bottom line changes.</t>
        </is>
      </c>
    </row>
    <row r="24" s="115">
      <c r="A24" s="262" t="n"/>
      <c r="B24" s="261" t="inlineStr">
        <is>
          <t>Wages rebuilt, three part-time positions added</t>
        </is>
      </c>
      <c r="C24" s="271" t="n">
        <v>15046</v>
      </c>
      <c r="D24" s="271" t="n">
        <v>32375</v>
      </c>
      <c r="E24" s="271" t="n">
        <v>32644</v>
      </c>
      <c r="F24" s="271" t="n">
        <v>147128</v>
      </c>
      <c r="G24" s="271" t="n">
        <v>149991</v>
      </c>
      <c r="H24" s="261" t="inlineStr">
        <is>
          <t>Change in TOTAL WAGES. Same rebuild as Water. FY 29-30 onward also carries the new plant’s staffing.</t>
        </is>
      </c>
    </row>
    <row r="25" s="115">
      <c r="A25" s="265" t="n"/>
      <c r="B25" s="264" t="inlineStr">
        <is>
          <t>Skid steer and interfund interest</t>
        </is>
      </c>
      <c r="C25" s="267" t="n">
        <v>9296</v>
      </c>
      <c r="D25" s="267" t="n">
        <v>12394</v>
      </c>
      <c r="E25" s="267" t="n">
        <v>12394</v>
      </c>
      <c r="F25" s="267" t="n">
        <v>3099</v>
      </c>
      <c r="G25" s="267" t="n">
        <v>0</v>
      </c>
      <c r="H25" s="264" t="inlineStr">
        <is>
          <t>Debt service added for the District’s half of the financed purchase. Account 70105 Interest Income on the Fire interfund loan was recoded to match the Chart of Accounts; dollars unchanged.</t>
        </is>
      </c>
    </row>
    <row r="26" s="115"/>
    <row r="27" ht="15.6" customHeight="1" s="115">
      <c r="A27" s="276" t="inlineStr">
        <is>
          <t>FIRE FUND</t>
        </is>
      </c>
    </row>
    <row r="28" s="115">
      <c r="A28" s="260" t="inlineStr">
        <is>
          <t>Acc.</t>
        </is>
      </c>
      <c r="B28" s="259" t="inlineStr">
        <is>
          <t>What changed</t>
        </is>
      </c>
      <c r="C28" s="260" t="inlineStr">
        <is>
          <t>FY 26-27</t>
        </is>
      </c>
      <c r="D28" s="260" t="inlineStr">
        <is>
          <t>FY 27-28</t>
        </is>
      </c>
      <c r="E28" s="260" t="inlineStr">
        <is>
          <t>FY 28-29</t>
        </is>
      </c>
      <c r="F28" s="260" t="inlineStr">
        <is>
          <t>FY 29-30</t>
        </is>
      </c>
      <c r="G28" s="260" t="inlineStr">
        <is>
          <t>FY 30-31</t>
        </is>
      </c>
      <c r="H28" s="259" t="inlineStr">
        <is>
          <t>Why, and what it means</t>
        </is>
      </c>
    </row>
    <row r="29" s="115">
      <c r="A29" s="264" t="inlineStr">
        <is>
          <t>61900</t>
        </is>
      </c>
      <c r="B29" s="264" t="inlineStr">
        <is>
          <t>Depreciation added</t>
        </is>
      </c>
      <c r="C29" s="267" t="n">
        <v>10608</v>
      </c>
      <c r="D29" s="267" t="n">
        <v>9261</v>
      </c>
      <c r="E29" s="267" t="n">
        <v>9216</v>
      </c>
      <c r="F29" s="267" t="n">
        <v>8522</v>
      </c>
      <c r="G29" s="267" t="n">
        <v>7774</v>
      </c>
      <c r="H29" s="264" t="inlineStr">
        <is>
          <t>The Preliminary carried ZERO depreciation in the Fire Fund. The auditor’s schedule shows on-ledger assets still being depreciated. This is the whole of the change in Fire’s adopted bottom line.</t>
        </is>
      </c>
    </row>
    <row r="30" s="115">
      <c r="A30" s="261" t="inlineStr">
        <is>
          <t>40710</t>
        </is>
      </c>
      <c r="B30" s="261" t="inlineStr">
        <is>
          <t>Special assessment held flat</t>
        </is>
      </c>
      <c r="C30" s="271" t="n">
        <v>0</v>
      </c>
      <c r="D30" s="271" t="n">
        <v>-4002</v>
      </c>
      <c r="E30" s="271" t="n">
        <v>-8124</v>
      </c>
      <c r="F30" s="271" t="n">
        <v>-12370</v>
      </c>
      <c r="G30" s="271" t="n">
        <v>-16743</v>
      </c>
      <c r="H30" s="261" t="inlineStr">
        <is>
          <t>The Preliminary grew it 3%/yr. It is a fixed voter-approved levy of $95 per improved and $75 per unimproved parcel (audit Note 12), so it does not escalate. Held flat at $133,401 at the General Manager’s direction.</t>
        </is>
      </c>
    </row>
    <row r="31" s="115">
      <c r="A31" s="264" t="inlineStr">
        <is>
          <t>60350</t>
        </is>
      </c>
      <c r="B31" s="264" t="inlineStr">
        <is>
          <t>OPEB retiree health put on one rule</t>
        </is>
      </c>
      <c r="C31" s="267" t="n">
        <v>1453</v>
      </c>
      <c r="D31" s="267" t="n">
        <v>527</v>
      </c>
      <c r="E31" s="267" t="n">
        <v>-474</v>
      </c>
      <c r="F31" s="267" t="n">
        <v>-1556</v>
      </c>
      <c r="G31" s="267" t="n">
        <v>-2724</v>
      </c>
      <c r="H31" s="264" t="inlineStr">
        <is>
          <t>FY 25-26 actual base, then 3%/yr. Three different trend rates had been in use across the funds.</t>
        </is>
      </c>
    </row>
    <row r="32" s="115">
      <c r="A32" s="262" t="n"/>
      <c r="B32" s="261" t="inlineStr">
        <is>
          <t>Additional PERS payment recalculates</t>
        </is>
      </c>
      <c r="C32" s="271" t="n">
        <v>-1453</v>
      </c>
      <c r="D32" s="271" t="n">
        <v>-3053</v>
      </c>
      <c r="E32" s="271" t="n">
        <v>-7650</v>
      </c>
      <c r="F32" s="271" t="n">
        <v>-10814</v>
      </c>
      <c r="G32" s="271" t="n">
        <v>-14019</v>
      </c>
      <c r="H32" s="261" t="inlineStr">
        <is>
          <t>Not a decision — the voluntary paydown is whatever remains above an $8,000 cash floor, so every other change above flows into it. This is why Fire’s cash line sits at $8,000 by design.</t>
        </is>
      </c>
    </row>
    <row r="33" ht="53.4" customHeight="1" s="115">
      <c r="A33" s="274" t="inlineStr">
        <is>
          <t>FY 2024-25 correction, historical column only: account 70300 Gain/Loss Assets. The Preliminary carried the $251,301 asset transfer to Peninsula Fire as income on the line but EXCLUDED it from the bottom-line formula. MIP records it under Non-Operating Expenses — a debit, a loss. Fire’s FY 2024-25 figure moves from $956,035 to $705,990, which ties to MIP within $0.95 and is confirmed by the balance-sheet roll-forward. A later correction on 9/18/2026 reset FY 2024-25 depreciation to Draft 7 of the audit, which moves Fire again to $708,990. No budget year is affected.</t>
        </is>
      </c>
    </row>
    <row r="34" s="115"/>
    <row r="35" ht="15.6" customHeight="1" s="115">
      <c r="A35" s="276" t="inlineStr">
        <is>
          <t>WHERE THE ADOPTED BOTTOM LINE LANDS — figures as adopted 9/22/2026 by Res. 460. The 10/2/2026 amendment under Res. 464 is recorded separately on the Amendment Log tab and is not reflected in this comparison.</t>
        </is>
      </c>
    </row>
    <row r="36" s="115">
      <c r="A36" s="260" t="inlineStr"/>
      <c r="B36" s="259" t="inlineStr">
        <is>
          <t>Fund / line</t>
        </is>
      </c>
      <c r="C36" s="260" t="inlineStr">
        <is>
          <t>FY 26-27</t>
        </is>
      </c>
      <c r="D36" s="260" t="inlineStr">
        <is>
          <t>FY 27-28</t>
        </is>
      </c>
      <c r="E36" s="260" t="inlineStr">
        <is>
          <t>FY 28-29</t>
        </is>
      </c>
      <c r="F36" s="260" t="inlineStr">
        <is>
          <t>FY 29-30</t>
        </is>
      </c>
      <c r="G36" s="260" t="inlineStr">
        <is>
          <t>FY 30-31</t>
        </is>
      </c>
      <c r="H36" s="259" t="inlineStr"/>
    </row>
    <row r="37" s="115">
      <c r="A37" s="264" t="inlineStr"/>
      <c r="B37" s="264" t="inlineStr">
        <is>
          <t>Preliminary — Water</t>
        </is>
      </c>
      <c r="C37" s="267" t="n">
        <v>-144998</v>
      </c>
      <c r="D37" s="267" t="n">
        <v>26129</v>
      </c>
      <c r="E37" s="267" t="n">
        <v>164863</v>
      </c>
      <c r="F37" s="267" t="n">
        <v>178558</v>
      </c>
      <c r="G37" s="267" t="n">
        <v>161905</v>
      </c>
      <c r="H37" s="264" t="inlineStr"/>
    </row>
    <row r="38" s="115">
      <c r="A38" s="268" t="inlineStr"/>
      <c r="B38" s="268" t="inlineStr">
        <is>
          <t>Final Adopted (Res. 460) — Water</t>
        </is>
      </c>
      <c r="C38" s="270" t="n">
        <v>-61294</v>
      </c>
      <c r="D38" s="270" t="n">
        <v>-70958</v>
      </c>
      <c r="E38" s="270" t="n">
        <v>333936</v>
      </c>
      <c r="F38" s="270" t="n">
        <v>356145</v>
      </c>
      <c r="G38" s="270" t="n">
        <v>343081</v>
      </c>
      <c r="H38" s="268" t="inlineStr">
        <is>
          <t>Improves in four of five years. FY 27-28 falls because both the tank maintenance portion and the first USDA payment land in it.</t>
        </is>
      </c>
    </row>
    <row r="39" s="115"/>
    <row r="40" s="115">
      <c r="A40" s="261" t="inlineStr"/>
      <c r="B40" s="261" t="inlineStr">
        <is>
          <t>Preliminary — Wastewater</t>
        </is>
      </c>
      <c r="C40" s="271" t="n">
        <v>4991143</v>
      </c>
      <c r="D40" s="271" t="n">
        <v>5149241</v>
      </c>
      <c r="E40" s="271" t="n">
        <v>4731435</v>
      </c>
      <c r="F40" s="271" t="n">
        <v>3988127</v>
      </c>
      <c r="G40" s="271" t="n">
        <v>113536</v>
      </c>
      <c r="H40" s="261" t="inlineStr"/>
    </row>
    <row r="41" s="115">
      <c r="A41" s="277" t="inlineStr"/>
      <c r="B41" s="277" t="inlineStr">
        <is>
          <t>Final Adopted (Res. 460) — Wastewater</t>
        </is>
      </c>
      <c r="C41" s="278" t="n">
        <v>5120637</v>
      </c>
      <c r="D41" s="278" t="n">
        <v>5266949</v>
      </c>
      <c r="E41" s="278" t="n">
        <v>4856955</v>
      </c>
      <c r="F41" s="278" t="n">
        <v>3910369</v>
      </c>
      <c r="G41" s="278" t="n">
        <v>22936</v>
      </c>
      <c r="H41" s="277" t="inlineStr">
        <is>
          <t>Dominated by the $19.08M CWSRF grant passing through. The memo line excluding the grant is the meaningful figure.</t>
        </is>
      </c>
    </row>
    <row r="42" s="115"/>
    <row r="43" s="115">
      <c r="A43" s="264" t="inlineStr"/>
      <c r="B43" s="264" t="inlineStr">
        <is>
          <t>Preliminary — Fire</t>
        </is>
      </c>
      <c r="C43" s="267" t="n">
        <v>16739</v>
      </c>
      <c r="D43" s="267" t="n">
        <v>114583</v>
      </c>
      <c r="E43" s="267" t="n">
        <v>108547</v>
      </c>
      <c r="F43" s="267" t="n">
        <v>8000</v>
      </c>
      <c r="G43" s="267" t="n">
        <v>8000</v>
      </c>
      <c r="H43" s="264" t="inlineStr"/>
    </row>
    <row r="44" s="115">
      <c r="A44" s="268" t="inlineStr"/>
      <c r="B44" s="268" t="inlineStr">
        <is>
          <t>Final Adopted (Res. 460) — Fire</t>
        </is>
      </c>
      <c r="C44" s="270" t="n">
        <v>6131</v>
      </c>
      <c r="D44" s="270" t="n">
        <v>103846</v>
      </c>
      <c r="E44" s="270" t="n">
        <v>99331</v>
      </c>
      <c r="F44" s="270" t="n">
        <v>-522</v>
      </c>
      <c r="G44" s="270" t="n">
        <v>226</v>
      </c>
      <c r="H44" s="268" t="inlineStr">
        <is>
          <t>Falls by exactly the depreciation added.</t>
        </is>
      </c>
    </row>
    <row r="45" s="115"/>
    <row r="46" s="115"/>
    <row r="47" ht="15.6" customHeight="1" s="115">
      <c r="A47" s="276" t="inlineStr">
        <is>
          <t>CHANGES NOT LISTED ABOVE — NO DOLLAR EFFECT</t>
        </is>
      </c>
    </row>
    <row r="48" ht="28.2" customHeight="1" s="115">
      <c r="A48" s="261" t="inlineStr">
        <is>
          <t>Account recodes to match the Chart of Accounts dated 9/15/2026: the budget-year PERS appropriation split into 60327 UAL and 60329 Normal Cost (see the PERS note below); 70105 and 61855 interfund interest renamed; 70152 renamed to the rate study's own wording. Dollars unchanged in every case.</t>
        </is>
      </c>
      <c r="B48" s="287" t="n"/>
      <c r="C48" s="287" t="n"/>
      <c r="D48" s="287" t="n"/>
      <c r="E48" s="287" t="n"/>
      <c r="F48" s="287" t="n"/>
      <c r="G48" s="287" t="n"/>
      <c r="H48" s="288" t="n"/>
    </row>
    <row r="49" ht="15.6" customHeight="1" s="115">
      <c r="A49" s="264" t="inlineStr">
        <is>
          <t>Inactive account 40500 Inspection Fees removed from Water and Wastewater — $0 in every year, duplicated 40510, and it never carried a historical actual.</t>
        </is>
      </c>
      <c r="B49" s="287" t="n"/>
      <c r="C49" s="287" t="n"/>
      <c r="D49" s="287" t="n"/>
      <c r="E49" s="287" t="n"/>
      <c r="F49" s="287" t="n"/>
      <c r="G49" s="287" t="n"/>
      <c r="H49" s="288" t="n"/>
    </row>
    <row r="50" ht="28.2" customHeight="1" s="115">
      <c r="A50" s="261" t="inlineStr">
        <is>
          <t>The three “Change in Net Position” lines replace the Preliminary’s “Ending Net Position” rows. “Change in Net Position” is the GASB 34 proprietary-fund caption and ties word for word to the audited statements; “Ending Net Position” is a balance, not a period figure, and does not belong in a budget.</t>
        </is>
      </c>
      <c r="B50" s="287" t="n"/>
      <c r="C50" s="287" t="n"/>
      <c r="D50" s="287" t="n"/>
      <c r="E50" s="287" t="n"/>
      <c r="F50" s="287" t="n"/>
      <c r="G50" s="287" t="n"/>
      <c r="H50" s="288" t="n"/>
    </row>
    <row r="51" ht="28.2" customHeight="1" s="115">
      <c r="A51" s="264" t="inlineStr">
        <is>
          <t>The Fire Fund’s projected cash position block was removed. The budget carries period figures only — no beginning cash or bank balances anywhere. It also conflicted with the 7/31/2026 Statement of Net Position.</t>
        </is>
      </c>
      <c r="B51" s="287" t="n"/>
      <c r="C51" s="287" t="n"/>
      <c r="D51" s="287" t="n"/>
      <c r="E51" s="287" t="n"/>
      <c r="F51" s="287" t="n"/>
      <c r="G51" s="287" t="n"/>
      <c r="H51" s="288" t="n"/>
    </row>
    <row r="52" ht="28.2" customHeight="1" s="115">
      <c r="A52" s="261" t="inlineStr">
        <is>
          <t>The wage lines dropped the “(ESTIMATE)” suffix from their labels. The caveat itself has not gone away — it now sits on the Wage Build tab and in the board report.</t>
        </is>
      </c>
      <c r="B52" s="287" t="n"/>
      <c r="C52" s="287" t="n"/>
      <c r="D52" s="287" t="n"/>
      <c r="E52" s="287" t="n"/>
      <c r="F52" s="287" t="n"/>
      <c r="G52" s="287" t="n"/>
      <c r="H52" s="288" t="n"/>
    </row>
    <row r="53" ht="15.6" customHeight="1" s="115">
      <c r="A53" s="264" t="inlineStr">
        <is>
          <t>Every subtotal and total moved as a consequence of the lines above. They are not separately listed.</t>
        </is>
      </c>
      <c r="B53" s="287" t="n"/>
      <c r="C53" s="287" t="n"/>
      <c r="D53" s="287" t="n"/>
      <c r="E53" s="287" t="n"/>
      <c r="F53" s="287" t="n"/>
      <c r="G53" s="287" t="n"/>
      <c r="H53" s="288" t="n"/>
    </row>
    <row r="54" ht="28.2" customHeight="1" s="115">
      <c r="A54" s="261" t="inlineStr">
        <is>
          <t>FY 2025-26 property tax, historical column only: four lines corrected 9/18/2026 to the Plumas County apportionment schedule, with a matching journal entry posted to MIP. See Assumptions Section 25. No budget year is affected.</t>
        </is>
      </c>
      <c r="B54" s="287" t="n"/>
      <c r="C54" s="287" t="n"/>
      <c r="D54" s="287" t="n"/>
      <c r="E54" s="287" t="n"/>
      <c r="F54" s="287" t="n"/>
      <c r="G54" s="287" t="n"/>
      <c r="H54" s="288" t="n"/>
    </row>
    <row r="55" ht="66" customHeight="1" s="115">
      <c r="A55" s="274" t="inlineStr">
        <is>
          <t>FY 2024-25 depreciation, historical column only: reset 9/18/2026 to Draft 7 of the audit so the budget agrees with the audited figures — Water $79,016 (no change), Sanitation $145,019 to $147,393, Fire $59,660 to $56,660, total $283,069, which ties to Draft 7 exactly. The Sanitation increase is partial-year depreciation on $68,569 of pumps that AJE #42 capitalized out of Repairs; the Fire decrease is the depreciation credit in the corrected JE #39 asset clean-up. Wastewater’s FY 2024-25 Change in Net Position moves from ($245,101) to ($247,475) and Fire’s from $705,990 to $708,990. Depreciation is non-cash, so no cash-basis line moves. No budget year is affected.</t>
        </is>
      </c>
    </row>
    <row r="56" ht="66" customHeight="1" s="115">
      <c r="A56" s="274" t="inlineStr">
        <is>
          <t>FY 2026-27 through FY 2030-31 depreciation (61900) rebuilt from the auditor's Version 6 Audited Depreciation Schedule at June 30, 2025, asset by asset, plus the three assets the District capitalized after that schedule — the 198 Main metal roof, the capitalized portion of the tank rehabilitation under Res. No. 456 and the Bobcat S64 skid steer under Res. No. 457. An asset that is capitalized must be depreciated under GASB 34, and the budget carries all three in its capital spending. Water FY 26-27 is $81,740 against the Preliminary's $90,308; Wastewater $152,916 against $159,541; Fire $10,608 against $0. Depreciation is non-cash, so no cash line moves.</t>
        </is>
      </c>
    </row>
    <row r="57" ht="78.59999999999999" customHeight="1" s="115">
      <c r="A57" s="274" t="inlineStr">
        <is>
          <t>Interest income (70100 and 70150) rebuilt 9/18/2026 on each fund's own demonstrated yield rather than the rate study's flat dollar figures. The study's Interest line implied a yield falling to 0.71% in Water and 1.54% in Sewer while reserves roughly triple; the District actually earned 2.14% in Water and 3.81% in Sewer in FY 2025-26. Those rates are now applied to the study's own projected reserve balances. Water FY 26-27 rises from $7,590 to $9,453 and Sewer from $27,217 to $50,684; 70150 is held at the FY 2025-26 actual, $212 and $204. The Fire Fund is unchanged — it was already built on CLASS Prime. Interest is non-rate revenue, so the adopted Prop 218 schedule is unaffected, but both the accrual and the cash-basis lines rise because interest is cash. Assumptions Section 27 has the full basis and the rate sensitivity.</t>
        </is>
      </c>
    </row>
    <row r="58" ht="66" customHeight="1" s="115">
      <c r="A58" s="274" t="inlineStr">
        <is>
          <t>Regulatory Fines &amp; Penalties (50750) reduced to zero in all five budget years, from $15,000/yr in FY 2026-27 through FY 2029-30. Mandatory minimum penalties under Water Code section 13385 attach to violations, not to years: the District discharges roughly once every three years, weather dependent, and incurred none in FY 2025-26 against $15,000 budgeted. Section 13385(k) also allows a small community to invest an equivalent amount in a compliance project in lieu of penalties, which the District is pursuing under ACL Order R5-2024-0521. The account stays on the tab at zero so the exposure remains visible. Wastewater Change in Net Position improves $15,000 a year in FY 2026-27 through FY 2029-30, on both the accrual and the cash lines. Assumptions Section 28 has the basis.</t>
        </is>
      </c>
    </row>
    <row r="59" ht="66" customHeight="1" s="115">
      <c r="A59" s="274" t="inlineStr">
        <is>
          <t>Wastewater overtime (50195) rebuilt on the Wastewater Fund’s own history rather than the Water Fund’s. The line had carried $1,855 in FY 2026-27 — Water’s FY 2025-26 actual of $1,801 grown 3% — applied to both funds. Wastewater’s own actual was $4,522, and its overtime has risen in each of the last three years ($1,792, $2,533, $4,522) while Water’s has been flat ($956, $1,613, $1,801). Wastewater FY 2026-27 overtime becomes $4,658, rising 2%/yr. Payroll taxes, unemployment and workers compensation are calculated on the wage base and rise with it: $13,999, $1,464 and $8,418 against $13,784, $1,442 and $8,289. Wastewater Change in Net Position falls $3,169 in FY 2026-27, on both the accrual and the cash lines. The Water Fund does not move.</t>
        </is>
      </c>
    </row>
    <row r="60" ht="53.4" customHeight="1" s="115">
      <c r="A60" s="274" t="inlineStr">
        <is>
          <t>Wastewater Change in Net Position, presentation only: the block now separates operations from the one-time CWSRF activity. Line 1 is the Change in Net Position from operations, excluding CWSRF grant revenue and grant expense; line 2 adds the CWSRF grant revenue net of grant expense; line 3 is the total before reserves, which is the GASB 34 figure and is unchanged; line 4 is after reserves; line 5 is the cash basis. This replaces the single memo line that previously sat below the totals. No figure changes — only the order in which they are shown.</t>
        </is>
      </c>
    </row>
    <row r="61" ht="53.4" customHeight="1" s="115">
      <c r="A61" s="274" t="inlineStr">
        <is>
          <t>PERS account mapping corrected. The historical actuals for FY 2023-24 through FY 2025-26 are carried on 60325 PERS Employer Contribution, which is the single account MIP posts the District’s combined normal cost and unfunded liability to. Accounts 60327 PERS UAL Employer Cont. and 60329 PERS Employer Cont Normal carry the budget years only, where the two components are appropriated separately. All three titles follow the Chart of Accounts. No dollar figure changes in any year and no total moves.</t>
        </is>
      </c>
    </row>
    <row r="62" ht="53.4" customHeight="1" s="115">
      <c r="A62" s="274" t="inlineStr">
        <is>
          <t>Water Fund SLCGP cost share (60820) carries the full required District share of $107,143 in FY 27-28, against $0 in the Preliminary. Water's FY 27-28 Change in Net Position before reserves is $66,275 and the cash-basis line $67,649; both remain positive.</t>
        </is>
      </c>
    </row>
    <row r="63" s="115"/>
    <row r="64" s="115"/>
  </sheetData>
  <sheetProtection selectLockedCells="0" selectUnlockedCells="0" sheet="1" objects="1" insertRows="0" insertHyperlinks="1" autoFilter="0" scenarios="1" formatColumns="0" deleteColumns="0" insertColumns="0" pivotTables="0" deleteRows="0" formatCells="0" formatRows="0" sort="0"/>
  <mergeCells count="23">
    <mergeCell ref="A48:H48"/>
    <mergeCell ref="A59:H59"/>
    <mergeCell ref="A51:H51"/>
    <mergeCell ref="A60:H60"/>
    <mergeCell ref="A49:H49"/>
    <mergeCell ref="A1:H1"/>
    <mergeCell ref="A61:H61"/>
    <mergeCell ref="A54:H54"/>
    <mergeCell ref="A27:H27"/>
    <mergeCell ref="A56:H56"/>
    <mergeCell ref="A50:H50"/>
    <mergeCell ref="A55:H55"/>
    <mergeCell ref="A57:H57"/>
    <mergeCell ref="A2:H2"/>
    <mergeCell ref="A33:H33"/>
    <mergeCell ref="A47:H47"/>
    <mergeCell ref="A17:H17"/>
    <mergeCell ref="A4:H4"/>
    <mergeCell ref="A62:H62"/>
    <mergeCell ref="A53:H53"/>
    <mergeCell ref="A35:H35"/>
    <mergeCell ref="A52:H52"/>
    <mergeCell ref="A58:H58"/>
  </mergeCells>
  <printOptions horizontalCentered="0"/>
  <pageMargins left="0.25" right="0.25" top="0.4" bottom="0.4" header="0.2" footer="0.2"/>
  <pageSetup orientation="landscape" paperSize="1" fitToHeight="0" fitToWidth="1"/>
  <headerFooter>
    <oddHeader/>
    <oddFooter>&amp;LRedline vs Preliminary&amp;RPage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2026-06-10T23:36:02Z</dcterms:created>
  <dcterms:modified xmlns:dcterms="http://purl.org/dc/terms/" xmlns:xsi="http://www.w3.org/2001/XMLSchema-instance" xsi:type="dcterms:W3CDTF">2026-10-07T16:55:00Z</dcterms:modified>
  <cp:lastModifiedBy>CPUD ADMIN</cp:lastModifiedBy>
  <cp:revision>0</cp:revision>
  <cp:lastPrinted>2026-07-12T21:12:24Z</cp:lastPrinted>
</cp:coreProperties>
</file>